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Q:\Direcția evaluare\Info Programe\Date financiare Programe 2025\"/>
    </mc:Choice>
  </mc:AlternateContent>
  <xr:revisionPtr revIDLastSave="0" documentId="13_ncr:1_{85F9819A-17FB-404E-BA41-7333039F50DD}" xr6:coauthVersionLast="47" xr6:coauthVersionMax="47" xr10:uidLastSave="{00000000-0000-0000-0000-000000000000}"/>
  <workbookProtection workbookAlgorithmName="SHA-512" workbookHashValue="/YBeHVXM8b/Sj2djq6dKRi8o9YaSUoU+VNof2rl14DNjziRoRyg6VbxWOnjN8FWx1RGS7Z1j7GOPG4T/fC9Alw==" workbookSaltValue="Zkf0OTh3jLVEI7H9Rcbm2w==" workbookSpinCount="100000" lockStructure="1"/>
  <bookViews>
    <workbookView xWindow="19095" yWindow="0" windowWidth="19410" windowHeight="20985" tabRatio="878" xr2:uid="{461B0700-612C-4B0B-A204-9BCFE5C29A06}"/>
  </bookViews>
  <sheets>
    <sheet name="Situatii finan.-prescurtate" sheetId="6" r:id="rId1"/>
    <sheet name="Indicatori-prescurtate " sheetId="7" state="hidden" r:id="rId2"/>
    <sheet name="Situatii finan.-simple+complete" sheetId="8" r:id="rId3"/>
    <sheet name="Indicatori - simple+complete " sheetId="9" state="hidden" r:id="rId4"/>
    <sheet name="Articole de investiție" sheetId="4" r:id="rId5"/>
    <sheet name="Prognoza veniturilor" sheetId="5" r:id="rId6"/>
    <sheet name="Prognoza indicatori economici" sheetId="2" r:id="rId7"/>
    <sheet name="Fisa de verificare achiziții" sheetId="10" r:id="rId8"/>
  </sheets>
  <externalReferences>
    <externalReference r:id="rId9"/>
  </externalReferences>
  <definedNames>
    <definedName name="_xlnm._FilterDatabase" localSheetId="3" hidden="1">'Indicatori - simple+complete '!$B$4:$E$53</definedName>
    <definedName name="_xlnm._FilterDatabase" localSheetId="1" hidden="1">'Indicatori-prescurtate '!$A$4:$H$53</definedName>
    <definedName name="AS2DocOpenMode" hidden="1">"AS2DocumentEdit"</definedName>
    <definedName name="Baza">#REF!</definedName>
    <definedName name="BS">'[1]def tax jun00'!#REF!</definedName>
    <definedName name="BSbot">'[1]def tax jun00'!#REF!</definedName>
    <definedName name="ck">'[1]def tax jun00'!#REF!</definedName>
    <definedName name="_xlnm.Database">#REF!</definedName>
    <definedName name="Excel_BuiltIn_Print_Area_2_1">#REF!</definedName>
    <definedName name="_xlnm.Print_Area" localSheetId="3">'Indicatori - simple+complete '!$A$1:$G$53</definedName>
    <definedName name="_xlnm.Print_Area" localSheetId="1">'Indicatori-prescurtate '!$A$1:$G$47</definedName>
    <definedName name="_xlnm.Print_Area" localSheetId="6">'Prognoza indicatori economici'!$A$1:$I$94</definedName>
    <definedName name="_xlnm.Print_Titles" localSheetId="3">'Indicatori - simple+complete '!$4:$4</definedName>
    <definedName name="_xlnm.Print_Titles" localSheetId="1">'Indicatori-prescurtate '!$4:$4</definedName>
    <definedName name="TextRefCopy1">#REF!</definedName>
    <definedName name="TextRefCopy2">#REF!</definedName>
    <definedName name="TextRefCopy3">#REF!</definedName>
    <definedName name="TextRefCopyRangeCount" hidden="1">3</definedName>
    <definedName name="Total_Expenses">'[1]def tax jun00'!#REF!</definedName>
    <definedName name="Total_Revenues">'[1]def tax jun00'!#REF!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2" i="2" l="1"/>
  <c r="I101" i="2"/>
  <c r="I100" i="2"/>
  <c r="I99" i="2"/>
  <c r="I98" i="2"/>
  <c r="H98" i="2"/>
  <c r="E83" i="2"/>
  <c r="D68" i="7"/>
  <c r="D67" i="7"/>
  <c r="D66" i="7"/>
  <c r="C105" i="2"/>
  <c r="I105" i="2" s="1"/>
  <c r="C103" i="2"/>
  <c r="I103" i="2" s="1"/>
  <c r="C102" i="2"/>
  <c r="C100" i="2"/>
  <c r="C98" i="2"/>
  <c r="G105" i="2"/>
  <c r="F105" i="2"/>
  <c r="E105" i="2"/>
  <c r="D105" i="2"/>
  <c r="G103" i="2"/>
  <c r="F103" i="2"/>
  <c r="E103" i="2"/>
  <c r="D103" i="2"/>
  <c r="G102" i="2"/>
  <c r="F102" i="2"/>
  <c r="E102" i="2"/>
  <c r="D102" i="2"/>
  <c r="G98" i="2"/>
  <c r="F98" i="2"/>
  <c r="E98" i="2"/>
  <c r="D98" i="2"/>
  <c r="K98" i="2" s="1"/>
  <c r="K102" i="2" l="1"/>
  <c r="H102" i="2" s="1"/>
  <c r="K105" i="2"/>
  <c r="K103" i="2"/>
  <c r="H103" i="2" s="1"/>
  <c r="L98" i="2"/>
  <c r="L103" i="2"/>
  <c r="M98" i="2"/>
  <c r="L102" i="2"/>
  <c r="L105" i="2"/>
  <c r="M105" i="2"/>
  <c r="N102" i="2"/>
  <c r="N98" i="2"/>
  <c r="M102" i="2"/>
  <c r="N103" i="2"/>
  <c r="M103" i="2"/>
  <c r="N105" i="2"/>
  <c r="H105" i="2" l="1"/>
  <c r="F69" i="7"/>
  <c r="E69" i="7"/>
  <c r="D69" i="7"/>
  <c r="J6" i="4" l="1"/>
  <c r="F61" i="9" l="1"/>
  <c r="E61" i="9"/>
  <c r="D61" i="9"/>
  <c r="F58" i="9"/>
  <c r="E58" i="9"/>
  <c r="D58" i="9"/>
  <c r="F61" i="7"/>
  <c r="E61" i="7"/>
  <c r="D61" i="7"/>
  <c r="F60" i="7"/>
  <c r="E60" i="7"/>
  <c r="D60" i="7"/>
  <c r="F58" i="7"/>
  <c r="E58" i="7"/>
  <c r="D58" i="7"/>
  <c r="N19" i="5" l="1"/>
  <c r="L19" i="5"/>
  <c r="J19" i="5"/>
  <c r="H19" i="5"/>
  <c r="F19" i="5"/>
  <c r="D19" i="5"/>
  <c r="J13" i="4"/>
  <c r="H34" i="2"/>
  <c r="G34" i="2"/>
  <c r="F34" i="2"/>
  <c r="E34" i="2"/>
  <c r="D34" i="2"/>
  <c r="I34" i="2" s="1"/>
  <c r="C34" i="2"/>
  <c r="I15" i="2"/>
  <c r="H41" i="2"/>
  <c r="G41" i="2"/>
  <c r="F41" i="2"/>
  <c r="E41" i="2"/>
  <c r="I41" i="2" s="1"/>
  <c r="D41" i="2"/>
  <c r="C41" i="2"/>
  <c r="I40" i="2"/>
  <c r="I38" i="2"/>
  <c r="I31" i="2"/>
  <c r="I30" i="2"/>
  <c r="I29" i="2"/>
  <c r="I28" i="2"/>
  <c r="I27" i="2"/>
  <c r="I26" i="2"/>
  <c r="I25" i="2"/>
  <c r="I20" i="2"/>
  <c r="I13" i="2"/>
  <c r="I11" i="2"/>
  <c r="I10" i="2"/>
  <c r="I9" i="2"/>
  <c r="I8" i="2"/>
  <c r="I5" i="2"/>
  <c r="I4" i="2"/>
  <c r="J8" i="4" l="1"/>
  <c r="D4" i="9"/>
  <c r="E4" i="9"/>
  <c r="F4" i="9"/>
  <c r="D4" i="7"/>
  <c r="E4" i="7"/>
  <c r="F4" i="7"/>
  <c r="S14" i="5"/>
  <c r="D45" i="2"/>
  <c r="E45" i="2"/>
  <c r="F45" i="2"/>
  <c r="G45" i="2"/>
  <c r="H45" i="2"/>
  <c r="C45" i="2"/>
  <c r="E81" i="2"/>
  <c r="I36" i="4" l="1"/>
  <c r="H36" i="4"/>
  <c r="G36" i="4"/>
  <c r="K21" i="4"/>
  <c r="L21" i="4" s="1"/>
  <c r="I21" i="4"/>
  <c r="J22" i="4" s="1"/>
  <c r="H21" i="4"/>
  <c r="H38" i="4" s="1"/>
  <c r="G21" i="4"/>
  <c r="G38" i="4" s="1"/>
  <c r="D82" i="2" s="1"/>
  <c r="J20" i="4"/>
  <c r="J19" i="4"/>
  <c r="J18" i="4"/>
  <c r="J17" i="4"/>
  <c r="J16" i="4"/>
  <c r="J15" i="4"/>
  <c r="J14" i="4"/>
  <c r="J12" i="4"/>
  <c r="J11" i="4"/>
  <c r="J10" i="4"/>
  <c r="J9" i="4"/>
  <c r="J7" i="4"/>
  <c r="X19" i="5"/>
  <c r="V19" i="5"/>
  <c r="T19" i="5"/>
  <c r="R19" i="5"/>
  <c r="P19" i="5"/>
  <c r="AF19" i="5"/>
  <c r="AE19" i="5"/>
  <c r="W19" i="5"/>
  <c r="AC19" i="5"/>
  <c r="AB19" i="5"/>
  <c r="AA18" i="5"/>
  <c r="AE18" i="5"/>
  <c r="AC18" i="5"/>
  <c r="Y18" i="5"/>
  <c r="X18" i="5"/>
  <c r="W18" i="5"/>
  <c r="V18" i="5"/>
  <c r="U18" i="5"/>
  <c r="T18" i="5"/>
  <c r="S18" i="5"/>
  <c r="R18" i="5"/>
  <c r="Q18" i="5"/>
  <c r="P18" i="5"/>
  <c r="AF17" i="5"/>
  <c r="AE17" i="5"/>
  <c r="Y17" i="5"/>
  <c r="X17" i="5"/>
  <c r="W17" i="5"/>
  <c r="V17" i="5"/>
  <c r="U17" i="5"/>
  <c r="T17" i="5"/>
  <c r="S17" i="5"/>
  <c r="R17" i="5"/>
  <c r="Q17" i="5"/>
  <c r="P17" i="5"/>
  <c r="AF16" i="5"/>
  <c r="Y16" i="5"/>
  <c r="X16" i="5"/>
  <c r="W16" i="5"/>
  <c r="V16" i="5"/>
  <c r="U16" i="5"/>
  <c r="T16" i="5"/>
  <c r="S16" i="5"/>
  <c r="R16" i="5"/>
  <c r="Q16" i="5"/>
  <c r="P16" i="5"/>
  <c r="AF15" i="5"/>
  <c r="AE15" i="5"/>
  <c r="Y15" i="5"/>
  <c r="X15" i="5"/>
  <c r="W15" i="5"/>
  <c r="V15" i="5"/>
  <c r="U15" i="5"/>
  <c r="T15" i="5"/>
  <c r="S15" i="5"/>
  <c r="R15" i="5"/>
  <c r="Q15" i="5"/>
  <c r="P15" i="5"/>
  <c r="AF14" i="5"/>
  <c r="AE14" i="5"/>
  <c r="AC14" i="5"/>
  <c r="Y14" i="5"/>
  <c r="X14" i="5"/>
  <c r="W14" i="5"/>
  <c r="V14" i="5"/>
  <c r="U14" i="5"/>
  <c r="T14" i="5"/>
  <c r="R14" i="5"/>
  <c r="Q14" i="5"/>
  <c r="P14" i="5"/>
  <c r="AF13" i="5"/>
  <c r="AE13" i="5"/>
  <c r="AC13" i="5"/>
  <c r="Y13" i="5"/>
  <c r="X13" i="5"/>
  <c r="W13" i="5"/>
  <c r="V13" i="5"/>
  <c r="U13" i="5"/>
  <c r="T13" i="5"/>
  <c r="S13" i="5"/>
  <c r="R13" i="5"/>
  <c r="Q13" i="5"/>
  <c r="P13" i="5"/>
  <c r="AF12" i="5"/>
  <c r="AE12" i="5"/>
  <c r="Y12" i="5"/>
  <c r="X12" i="5"/>
  <c r="W12" i="5"/>
  <c r="V12" i="5"/>
  <c r="U12" i="5"/>
  <c r="T12" i="5"/>
  <c r="S12" i="5"/>
  <c r="R12" i="5"/>
  <c r="Q12" i="5"/>
  <c r="P12" i="5"/>
  <c r="AF11" i="5"/>
  <c r="AA11" i="5"/>
  <c r="Y11" i="5"/>
  <c r="X11" i="5"/>
  <c r="W11" i="5"/>
  <c r="V11" i="5"/>
  <c r="U11" i="5"/>
  <c r="T11" i="5"/>
  <c r="S11" i="5"/>
  <c r="R11" i="5"/>
  <c r="Q11" i="5"/>
  <c r="P11" i="5"/>
  <c r="AF10" i="5"/>
  <c r="AE10" i="5"/>
  <c r="AC10" i="5"/>
  <c r="Y10" i="5"/>
  <c r="X10" i="5"/>
  <c r="W10" i="5"/>
  <c r="V10" i="5"/>
  <c r="U10" i="5"/>
  <c r="T10" i="5"/>
  <c r="S10" i="5"/>
  <c r="R10" i="5"/>
  <c r="Q10" i="5"/>
  <c r="P10" i="5"/>
  <c r="AF9" i="5"/>
  <c r="AA9" i="5"/>
  <c r="Y9" i="5"/>
  <c r="X9" i="5"/>
  <c r="W9" i="5"/>
  <c r="V9" i="5"/>
  <c r="U9" i="5"/>
  <c r="T9" i="5"/>
  <c r="S9" i="5"/>
  <c r="R9" i="5"/>
  <c r="Q9" i="5"/>
  <c r="P9" i="5"/>
  <c r="AF8" i="5"/>
  <c r="AE8" i="5"/>
  <c r="AC8" i="5"/>
  <c r="Y8" i="5"/>
  <c r="X8" i="5"/>
  <c r="W8" i="5"/>
  <c r="V8" i="5"/>
  <c r="U8" i="5"/>
  <c r="T8" i="5"/>
  <c r="S8" i="5"/>
  <c r="R8" i="5"/>
  <c r="Q8" i="5"/>
  <c r="P8" i="5"/>
  <c r="AF7" i="5"/>
  <c r="AA7" i="5"/>
  <c r="Y7" i="5"/>
  <c r="X7" i="5"/>
  <c r="W7" i="5"/>
  <c r="V7" i="5"/>
  <c r="U7" i="5"/>
  <c r="T7" i="5"/>
  <c r="S7" i="5"/>
  <c r="R7" i="5"/>
  <c r="Q7" i="5"/>
  <c r="P7" i="5"/>
  <c r="J27" i="2"/>
  <c r="J26" i="2"/>
  <c r="J25" i="2"/>
  <c r="F81" i="2"/>
  <c r="F50" i="9"/>
  <c r="E50" i="9"/>
  <c r="D50" i="9"/>
  <c r="F46" i="9"/>
  <c r="F79" i="9" s="1"/>
  <c r="E46" i="9"/>
  <c r="E79" i="9" s="1"/>
  <c r="D46" i="9"/>
  <c r="D79" i="9" s="1"/>
  <c r="F45" i="9"/>
  <c r="E45" i="9"/>
  <c r="D45" i="9"/>
  <c r="F44" i="9"/>
  <c r="F48" i="9" s="1"/>
  <c r="E44" i="9"/>
  <c r="E48" i="9" s="1"/>
  <c r="D44" i="9"/>
  <c r="D48" i="9" s="1"/>
  <c r="F43" i="9"/>
  <c r="E43" i="9"/>
  <c r="D43" i="9"/>
  <c r="F42" i="9"/>
  <c r="E42" i="9"/>
  <c r="D42" i="9"/>
  <c r="F41" i="9"/>
  <c r="F78" i="9" s="1"/>
  <c r="E41" i="9"/>
  <c r="E78" i="9" s="1"/>
  <c r="D41" i="9"/>
  <c r="D78" i="9" s="1"/>
  <c r="C2" i="9"/>
  <c r="F288" i="8"/>
  <c r="E288" i="8"/>
  <c r="D288" i="8"/>
  <c r="F284" i="8"/>
  <c r="E284" i="8"/>
  <c r="D284" i="8"/>
  <c r="F281" i="8"/>
  <c r="E281" i="8"/>
  <c r="D281" i="8"/>
  <c r="F280" i="8"/>
  <c r="E280" i="8"/>
  <c r="D280" i="8"/>
  <c r="F270" i="8"/>
  <c r="E270" i="8"/>
  <c r="D270" i="8"/>
  <c r="F269" i="8"/>
  <c r="E269" i="8"/>
  <c r="D269" i="8"/>
  <c r="F260" i="8"/>
  <c r="E260" i="8"/>
  <c r="D260" i="8"/>
  <c r="G259" i="8"/>
  <c r="G258" i="8"/>
  <c r="G257" i="8"/>
  <c r="G256" i="8"/>
  <c r="G260" i="8" s="1"/>
  <c r="F254" i="8"/>
  <c r="E254" i="8"/>
  <c r="D254" i="8"/>
  <c r="G253" i="8"/>
  <c r="G252" i="8"/>
  <c r="G251" i="8"/>
  <c r="G254" i="8" s="1"/>
  <c r="F248" i="8"/>
  <c r="F263" i="8" s="1"/>
  <c r="E248" i="8"/>
  <c r="D248" i="8"/>
  <c r="D263" i="8" s="1"/>
  <c r="G247" i="8"/>
  <c r="G246" i="8"/>
  <c r="G245" i="8"/>
  <c r="G244" i="8"/>
  <c r="G243" i="8"/>
  <c r="F232" i="8"/>
  <c r="F27" i="9" s="1"/>
  <c r="E232" i="8"/>
  <c r="E27" i="9" s="1"/>
  <c r="D232" i="8"/>
  <c r="D27" i="9" s="1"/>
  <c r="F224" i="8"/>
  <c r="F26" i="9" s="1"/>
  <c r="E224" i="8"/>
  <c r="E26" i="9" s="1"/>
  <c r="D224" i="8"/>
  <c r="D26" i="9" s="1"/>
  <c r="F216" i="8"/>
  <c r="E216" i="8"/>
  <c r="E25" i="9" s="1"/>
  <c r="D216" i="8"/>
  <c r="F206" i="8"/>
  <c r="E206" i="8"/>
  <c r="D206" i="8"/>
  <c r="F205" i="8"/>
  <c r="E205" i="8"/>
  <c r="D205" i="8"/>
  <c r="F197" i="8"/>
  <c r="E197" i="8"/>
  <c r="D197" i="8"/>
  <c r="F187" i="8"/>
  <c r="E187" i="8"/>
  <c r="D187" i="8"/>
  <c r="F176" i="8"/>
  <c r="F194" i="8" s="1"/>
  <c r="F198" i="8" s="1"/>
  <c r="F60" i="9" s="1"/>
  <c r="E176" i="8"/>
  <c r="D176" i="8"/>
  <c r="F162" i="8"/>
  <c r="E162" i="8"/>
  <c r="D162" i="8"/>
  <c r="D170" i="8" s="1"/>
  <c r="F154" i="8"/>
  <c r="F31" i="9" s="1"/>
  <c r="F72" i="9" s="1"/>
  <c r="E154" i="8"/>
  <c r="E57" i="9" s="1"/>
  <c r="D154" i="8"/>
  <c r="D31" i="9" s="1"/>
  <c r="D72" i="9" s="1"/>
  <c r="F152" i="8"/>
  <c r="E152" i="8"/>
  <c r="D152" i="8"/>
  <c r="F151" i="8"/>
  <c r="E151" i="8"/>
  <c r="D151" i="8"/>
  <c r="F145" i="8"/>
  <c r="E145" i="8"/>
  <c r="D145" i="8"/>
  <c r="F124" i="8"/>
  <c r="F139" i="8" s="1"/>
  <c r="E124" i="8"/>
  <c r="E139" i="8" s="1"/>
  <c r="D124" i="8"/>
  <c r="D139" i="8" s="1"/>
  <c r="D22" i="9" s="1"/>
  <c r="F109" i="8"/>
  <c r="F121" i="8" s="1"/>
  <c r="F65" i="9" s="1"/>
  <c r="E109" i="8"/>
  <c r="E121" i="8" s="1"/>
  <c r="D109" i="8"/>
  <c r="D121" i="8" s="1"/>
  <c r="F103" i="8"/>
  <c r="E103" i="8"/>
  <c r="D103" i="8"/>
  <c r="F97" i="8"/>
  <c r="E97" i="8"/>
  <c r="D97" i="8"/>
  <c r="F91" i="8"/>
  <c r="E91" i="8"/>
  <c r="D91" i="8"/>
  <c r="F74" i="8"/>
  <c r="F80" i="8" s="1"/>
  <c r="E74" i="8"/>
  <c r="E80" i="8" s="1"/>
  <c r="D74" i="8"/>
  <c r="D80" i="8" s="1"/>
  <c r="F71" i="8"/>
  <c r="E71" i="8"/>
  <c r="D71" i="8"/>
  <c r="F61" i="8"/>
  <c r="E61" i="8"/>
  <c r="D61" i="8"/>
  <c r="F52" i="8"/>
  <c r="E52" i="8"/>
  <c r="D52" i="8"/>
  <c r="D44" i="8"/>
  <c r="F38" i="8"/>
  <c r="F44" i="8" s="1"/>
  <c r="E38" i="8"/>
  <c r="E44" i="8" s="1"/>
  <c r="D38" i="8"/>
  <c r="F23" i="8"/>
  <c r="F35" i="8" s="1"/>
  <c r="E23" i="8"/>
  <c r="E35" i="8" s="1"/>
  <c r="D23" i="8"/>
  <c r="D35" i="8" s="1"/>
  <c r="F19" i="8"/>
  <c r="E19" i="8"/>
  <c r="F11" i="8"/>
  <c r="E11" i="8"/>
  <c r="D11" i="8"/>
  <c r="D19" i="8" s="1"/>
  <c r="F57" i="7"/>
  <c r="E57" i="7"/>
  <c r="D57" i="7"/>
  <c r="F50" i="7"/>
  <c r="E50" i="7"/>
  <c r="D50" i="7"/>
  <c r="F46" i="7"/>
  <c r="F79" i="7" s="1"/>
  <c r="E46" i="7"/>
  <c r="E79" i="7" s="1"/>
  <c r="D46" i="7"/>
  <c r="D79" i="7" s="1"/>
  <c r="F45" i="7"/>
  <c r="E45" i="7"/>
  <c r="D45" i="7"/>
  <c r="F44" i="7"/>
  <c r="F47" i="7" s="1"/>
  <c r="E44" i="7"/>
  <c r="E47" i="7" s="1"/>
  <c r="D44" i="7"/>
  <c r="D48" i="7" s="1"/>
  <c r="F43" i="7"/>
  <c r="E43" i="7"/>
  <c r="D43" i="7"/>
  <c r="F42" i="7"/>
  <c r="E42" i="7"/>
  <c r="D42" i="7"/>
  <c r="F41" i="7"/>
  <c r="F78" i="7" s="1"/>
  <c r="E41" i="7"/>
  <c r="E78" i="7" s="1"/>
  <c r="D41" i="7"/>
  <c r="D78" i="7" s="1"/>
  <c r="F32" i="7"/>
  <c r="F33" i="7" s="1"/>
  <c r="F73" i="7" s="1"/>
  <c r="E32" i="7"/>
  <c r="E33" i="7" s="1"/>
  <c r="E73" i="7" s="1"/>
  <c r="D32" i="7"/>
  <c r="D33" i="7" s="1"/>
  <c r="D73" i="7" s="1"/>
  <c r="F31" i="7"/>
  <c r="F72" i="7" s="1"/>
  <c r="E31" i="7"/>
  <c r="E72" i="7" s="1"/>
  <c r="D31" i="7"/>
  <c r="D72" i="7" s="1"/>
  <c r="F30" i="7"/>
  <c r="E30" i="7"/>
  <c r="D30" i="7"/>
  <c r="F22" i="7"/>
  <c r="E22" i="7"/>
  <c r="D22" i="7"/>
  <c r="C2" i="7"/>
  <c r="F77" i="6"/>
  <c r="E77" i="6"/>
  <c r="D77" i="6"/>
  <c r="F73" i="6"/>
  <c r="E73" i="6"/>
  <c r="D73" i="6"/>
  <c r="F70" i="6"/>
  <c r="E70" i="6"/>
  <c r="D70" i="6"/>
  <c r="F69" i="6"/>
  <c r="E69" i="6"/>
  <c r="D69" i="6"/>
  <c r="F58" i="6"/>
  <c r="E58" i="6"/>
  <c r="D58" i="6"/>
  <c r="F57" i="6"/>
  <c r="E57" i="6"/>
  <c r="D57" i="6"/>
  <c r="F41" i="6"/>
  <c r="F46" i="6" s="1"/>
  <c r="E41" i="6"/>
  <c r="E36" i="7" s="1"/>
  <c r="D41" i="6"/>
  <c r="D36" i="7" s="1"/>
  <c r="F37" i="6"/>
  <c r="E37" i="6"/>
  <c r="D37" i="6"/>
  <c r="F36" i="6"/>
  <c r="E36" i="6"/>
  <c r="D36" i="6"/>
  <c r="F30" i="6"/>
  <c r="F14" i="7" s="1"/>
  <c r="E30" i="6"/>
  <c r="E18" i="7" s="1"/>
  <c r="E68" i="7" s="1"/>
  <c r="D30" i="6"/>
  <c r="D18" i="7" s="1"/>
  <c r="F27" i="6"/>
  <c r="F39" i="7" s="1"/>
  <c r="E27" i="6"/>
  <c r="E39" i="7" s="1"/>
  <c r="D27" i="6"/>
  <c r="F18" i="6"/>
  <c r="F21" i="7" s="1"/>
  <c r="E18" i="6"/>
  <c r="E21" i="7" s="1"/>
  <c r="D18" i="6"/>
  <c r="D21" i="7" s="1"/>
  <c r="F12" i="6"/>
  <c r="E12" i="6"/>
  <c r="D12" i="6"/>
  <c r="E53" i="8" l="1"/>
  <c r="D74" i="7"/>
  <c r="F53" i="8"/>
  <c r="F83" i="8" s="1"/>
  <c r="F74" i="7"/>
  <c r="E106" i="8"/>
  <c r="E39" i="9" s="1"/>
  <c r="D32" i="6"/>
  <c r="D12" i="7" s="1"/>
  <c r="D233" i="8"/>
  <c r="D236" i="8" s="1"/>
  <c r="E263" i="8"/>
  <c r="E264" i="8" s="1"/>
  <c r="E14" i="9"/>
  <c r="D194" i="8"/>
  <c r="D198" i="8" s="1"/>
  <c r="D60" i="9" s="1"/>
  <c r="F20" i="7"/>
  <c r="F70" i="7" s="1"/>
  <c r="D175" i="8"/>
  <c r="D199" i="8" s="1"/>
  <c r="D201" i="8" s="1"/>
  <c r="D36" i="9"/>
  <c r="F59" i="7"/>
  <c r="F50" i="6"/>
  <c r="F52" i="6" s="1"/>
  <c r="F62" i="7" s="1"/>
  <c r="E20" i="7"/>
  <c r="E70" i="7" s="1"/>
  <c r="D39" i="7"/>
  <c r="F30" i="9"/>
  <c r="F57" i="9"/>
  <c r="D64" i="7"/>
  <c r="F82" i="8"/>
  <c r="F170" i="8"/>
  <c r="F36" i="9" s="1"/>
  <c r="F75" i="9" s="1"/>
  <c r="D106" i="8"/>
  <c r="D39" i="9" s="1"/>
  <c r="E74" i="7"/>
  <c r="F19" i="6"/>
  <c r="F11" i="7" s="1"/>
  <c r="E233" i="8"/>
  <c r="E236" i="8" s="1"/>
  <c r="G248" i="8"/>
  <c r="G263" i="8" s="1"/>
  <c r="G264" i="8" s="1"/>
  <c r="E19" i="6"/>
  <c r="E7" i="7" s="1"/>
  <c r="E32" i="6"/>
  <c r="E13" i="7" s="1"/>
  <c r="D19" i="6"/>
  <c r="F106" i="8"/>
  <c r="F146" i="8" s="1"/>
  <c r="F13" i="9" s="1"/>
  <c r="E194" i="8"/>
  <c r="E198" i="8" s="1"/>
  <c r="E60" i="9" s="1"/>
  <c r="F233" i="8"/>
  <c r="F36" i="7"/>
  <c r="F75" i="7" s="1"/>
  <c r="D20" i="7"/>
  <c r="D70" i="7" s="1"/>
  <c r="I46" i="9"/>
  <c r="F48" i="7"/>
  <c r="E75" i="7"/>
  <c r="AC7" i="5"/>
  <c r="AC9" i="5"/>
  <c r="AC11" i="5"/>
  <c r="AC16" i="5"/>
  <c r="AE7" i="5"/>
  <c r="AA8" i="5"/>
  <c r="AE9" i="5"/>
  <c r="AA10" i="5"/>
  <c r="AE11" i="5"/>
  <c r="AC12" i="5"/>
  <c r="AE16" i="5"/>
  <c r="AC17" i="5"/>
  <c r="U19" i="5"/>
  <c r="AC15" i="5"/>
  <c r="AB9" i="5"/>
  <c r="AB12" i="5"/>
  <c r="AB8" i="5"/>
  <c r="AB15" i="5"/>
  <c r="AB17" i="5"/>
  <c r="Q19" i="5"/>
  <c r="AB10" i="5"/>
  <c r="AB14" i="5"/>
  <c r="AB16" i="5"/>
  <c r="AB18" i="5"/>
  <c r="AB7" i="5"/>
  <c r="AB11" i="5"/>
  <c r="AB13" i="5"/>
  <c r="I38" i="4"/>
  <c r="J21" i="4"/>
  <c r="K22" i="4" s="1"/>
  <c r="K23" i="4" s="1"/>
  <c r="AF18" i="5"/>
  <c r="Y19" i="5"/>
  <c r="AA19" i="5"/>
  <c r="S19" i="5"/>
  <c r="AA12" i="5"/>
  <c r="AA13" i="5"/>
  <c r="AA14" i="5"/>
  <c r="AA15" i="5"/>
  <c r="AA16" i="5"/>
  <c r="AA17" i="5"/>
  <c r="AD19" i="5"/>
  <c r="AD7" i="5"/>
  <c r="AD8" i="5"/>
  <c r="AD9" i="5"/>
  <c r="AD10" i="5"/>
  <c r="AD11" i="5"/>
  <c r="AD12" i="5"/>
  <c r="AD13" i="5"/>
  <c r="AD14" i="5"/>
  <c r="AD15" i="5"/>
  <c r="AD16" i="5"/>
  <c r="AD17" i="5"/>
  <c r="AD18" i="5"/>
  <c r="D75" i="7"/>
  <c r="F14" i="9"/>
  <c r="F22" i="9"/>
  <c r="E146" i="8"/>
  <c r="E12" i="9" s="1"/>
  <c r="E66" i="9" s="1"/>
  <c r="F24" i="9"/>
  <c r="F71" i="9" s="1"/>
  <c r="F21" i="9"/>
  <c r="F20" i="9"/>
  <c r="F70" i="9" s="1"/>
  <c r="F175" i="8"/>
  <c r="D82" i="8"/>
  <c r="D19" i="9"/>
  <c r="D69" i="9" s="1"/>
  <c r="D64" i="9"/>
  <c r="D59" i="9"/>
  <c r="D65" i="9"/>
  <c r="D18" i="9"/>
  <c r="D68" i="9" s="1"/>
  <c r="D63" i="7"/>
  <c r="D9" i="7"/>
  <c r="D11" i="7"/>
  <c r="D16" i="7"/>
  <c r="D10" i="7"/>
  <c r="E65" i="9"/>
  <c r="E18" i="9"/>
  <c r="E68" i="9" s="1"/>
  <c r="F236" i="8"/>
  <c r="F28" i="9"/>
  <c r="D53" i="8"/>
  <c r="F35" i="7"/>
  <c r="F77" i="7" s="1"/>
  <c r="D7" i="7"/>
  <c r="F18" i="7"/>
  <c r="F68" i="7" s="1"/>
  <c r="E48" i="7"/>
  <c r="E82" i="8"/>
  <c r="E22" i="9"/>
  <c r="D25" i="9"/>
  <c r="E31" i="9"/>
  <c r="E72" i="9" s="1"/>
  <c r="F32" i="6"/>
  <c r="F12" i="7" s="1"/>
  <c r="F66" i="7" s="1"/>
  <c r="E10" i="7"/>
  <c r="D13" i="7"/>
  <c r="D24" i="7"/>
  <c r="D71" i="7" s="1"/>
  <c r="I46" i="7"/>
  <c r="E64" i="7"/>
  <c r="D14" i="9"/>
  <c r="D23" i="9"/>
  <c r="F25" i="9"/>
  <c r="D32" i="9"/>
  <c r="D33" i="9" s="1"/>
  <c r="D73" i="9" s="1"/>
  <c r="D74" i="9" s="1"/>
  <c r="J46" i="9"/>
  <c r="D8" i="7"/>
  <c r="F10" i="7"/>
  <c r="D17" i="7"/>
  <c r="E24" i="7"/>
  <c r="E71" i="7" s="1"/>
  <c r="J46" i="7"/>
  <c r="F64" i="7"/>
  <c r="E170" i="8"/>
  <c r="E36" i="9" s="1"/>
  <c r="E23" i="9"/>
  <c r="E32" i="9"/>
  <c r="E33" i="9" s="1"/>
  <c r="E73" i="9" s="1"/>
  <c r="D75" i="9"/>
  <c r="D47" i="9"/>
  <c r="D46" i="6"/>
  <c r="F24" i="7"/>
  <c r="F71" i="7" s="1"/>
  <c r="D47" i="7"/>
  <c r="D65" i="7"/>
  <c r="F23" i="9"/>
  <c r="D30" i="9"/>
  <c r="F32" i="9"/>
  <c r="F33" i="9" s="1"/>
  <c r="F73" i="9" s="1"/>
  <c r="F74" i="9" s="1"/>
  <c r="E47" i="9"/>
  <c r="D57" i="9"/>
  <c r="E46" i="6"/>
  <c r="D14" i="7"/>
  <c r="F17" i="7"/>
  <c r="E65" i="7"/>
  <c r="E30" i="9"/>
  <c r="F47" i="9"/>
  <c r="E14" i="7"/>
  <c r="F65" i="7"/>
  <c r="F63" i="9" l="1"/>
  <c r="F8" i="9"/>
  <c r="F11" i="9"/>
  <c r="F17" i="9"/>
  <c r="F9" i="9"/>
  <c r="E12" i="7"/>
  <c r="E66" i="7" s="1"/>
  <c r="E64" i="9"/>
  <c r="E17" i="7"/>
  <c r="D28" i="9"/>
  <c r="F9" i="7"/>
  <c r="D264" i="8"/>
  <c r="E9" i="7"/>
  <c r="F13" i="7"/>
  <c r="E28" i="9"/>
  <c r="E19" i="9"/>
  <c r="E69" i="9" s="1"/>
  <c r="E8" i="7"/>
  <c r="F16" i="7"/>
  <c r="F67" i="7" s="1"/>
  <c r="E13" i="9"/>
  <c r="D146" i="8"/>
  <c r="F8" i="7"/>
  <c r="F63" i="7"/>
  <c r="E11" i="7"/>
  <c r="F19" i="9"/>
  <c r="F69" i="9" s="1"/>
  <c r="E63" i="7"/>
  <c r="E16" i="7"/>
  <c r="E67" i="7" s="1"/>
  <c r="F37" i="7"/>
  <c r="F38" i="7"/>
  <c r="F76" i="7" s="1"/>
  <c r="F18" i="9"/>
  <c r="F68" i="9" s="1"/>
  <c r="F199" i="8"/>
  <c r="F201" i="8" s="1"/>
  <c r="F59" i="9"/>
  <c r="F7" i="7"/>
  <c r="F64" i="9"/>
  <c r="F39" i="9"/>
  <c r="E74" i="9"/>
  <c r="F12" i="9"/>
  <c r="F66" i="9" s="1"/>
  <c r="D37" i="9"/>
  <c r="F264" i="8"/>
  <c r="E175" i="8"/>
  <c r="E75" i="9"/>
  <c r="E24" i="9"/>
  <c r="E71" i="9" s="1"/>
  <c r="E21" i="9"/>
  <c r="E20" i="9"/>
  <c r="E70" i="9" s="1"/>
  <c r="D50" i="6"/>
  <c r="D52" i="6" s="1"/>
  <c r="D59" i="7"/>
  <c r="D24" i="9"/>
  <c r="D71" i="9" s="1"/>
  <c r="D21" i="9"/>
  <c r="D20" i="9"/>
  <c r="D70" i="9" s="1"/>
  <c r="F16" i="9"/>
  <c r="F67" i="9" s="1"/>
  <c r="F147" i="8"/>
  <c r="F10" i="9"/>
  <c r="D62" i="9"/>
  <c r="D35" i="9"/>
  <c r="D77" i="9" s="1"/>
  <c r="F7" i="9"/>
  <c r="E59" i="7"/>
  <c r="E50" i="6"/>
  <c r="E52" i="6" s="1"/>
  <c r="D83" i="8"/>
  <c r="D38" i="9" s="1"/>
  <c r="E83" i="8"/>
  <c r="E8" i="9" s="1"/>
  <c r="F35" i="9"/>
  <c r="F77" i="9" s="1"/>
  <c r="D12" i="9" l="1"/>
  <c r="D66" i="9" s="1"/>
  <c r="D13" i="9"/>
  <c r="F62" i="9"/>
  <c r="F38" i="9"/>
  <c r="F76" i="9" s="1"/>
  <c r="F37" i="9"/>
  <c r="E38" i="7"/>
  <c r="E37" i="7"/>
  <c r="D37" i="7"/>
  <c r="D38" i="7"/>
  <c r="D76" i="7" s="1"/>
  <c r="D62" i="7"/>
  <c r="D35" i="7"/>
  <c r="D77" i="7" s="1"/>
  <c r="E62" i="7"/>
  <c r="E76" i="7"/>
  <c r="E35" i="7"/>
  <c r="E77" i="7" s="1"/>
  <c r="D10" i="9"/>
  <c r="D16" i="9"/>
  <c r="D67" i="9" s="1"/>
  <c r="D11" i="9"/>
  <c r="D147" i="8"/>
  <c r="D63" i="9"/>
  <c r="D9" i="9"/>
  <c r="D17" i="9"/>
  <c r="D8" i="9"/>
  <c r="D7" i="9"/>
  <c r="E10" i="9"/>
  <c r="E16" i="9"/>
  <c r="E67" i="9" s="1"/>
  <c r="E147" i="8"/>
  <c r="E63" i="9"/>
  <c r="E9" i="9"/>
  <c r="E11" i="9"/>
  <c r="E17" i="9"/>
  <c r="E7" i="9"/>
  <c r="D76" i="9"/>
  <c r="E59" i="9"/>
  <c r="E199" i="8"/>
  <c r="E201" i="8" s="1"/>
  <c r="E37" i="9" l="1"/>
  <c r="E38" i="9"/>
  <c r="E76" i="9" s="1"/>
  <c r="E62" i="9"/>
  <c r="E35" i="9"/>
  <c r="E77" i="9" s="1"/>
  <c r="D32" i="2" l="1"/>
  <c r="I32" i="2" s="1"/>
  <c r="D6" i="2"/>
  <c r="I6" i="2" s="1"/>
  <c r="E6" i="2"/>
  <c r="E7" i="2" s="1"/>
  <c r="F6" i="2"/>
  <c r="F12" i="2" s="1"/>
  <c r="G6" i="2"/>
  <c r="G12" i="2" s="1"/>
  <c r="H6" i="2"/>
  <c r="H12" i="2" s="1"/>
  <c r="C6" i="2"/>
  <c r="C12" i="2" s="1"/>
  <c r="C14" i="2" s="1"/>
  <c r="C16" i="2" s="1"/>
  <c r="D35" i="2"/>
  <c r="I35" i="2" s="1"/>
  <c r="I36" i="2" s="1"/>
  <c r="H33" i="2"/>
  <c r="G104" i="2" s="1"/>
  <c r="G33" i="2"/>
  <c r="F104" i="2" s="1"/>
  <c r="H32" i="2"/>
  <c r="F33" i="2"/>
  <c r="E104" i="2" s="1"/>
  <c r="E33" i="2"/>
  <c r="D104" i="2" s="1"/>
  <c r="F32" i="2"/>
  <c r="D33" i="2"/>
  <c r="C104" i="2" s="1"/>
  <c r="I104" i="2" s="1"/>
  <c r="G32" i="2"/>
  <c r="E32" i="2"/>
  <c r="H81" i="2"/>
  <c r="G81" i="2"/>
  <c r="O30" i="2"/>
  <c r="K30" i="2"/>
  <c r="L30" i="2"/>
  <c r="M30" i="2"/>
  <c r="N30" i="2"/>
  <c r="J30" i="2"/>
  <c r="I82" i="2"/>
  <c r="H7" i="2"/>
  <c r="F7" i="2"/>
  <c r="C54" i="2"/>
  <c r="C72" i="2"/>
  <c r="C61" i="2"/>
  <c r="H72" i="2"/>
  <c r="G72" i="2"/>
  <c r="F72" i="2"/>
  <c r="E72" i="2"/>
  <c r="D72" i="2"/>
  <c r="H61" i="2"/>
  <c r="G61" i="2"/>
  <c r="F61" i="2"/>
  <c r="E61" i="2"/>
  <c r="D61" i="2"/>
  <c r="H54" i="2"/>
  <c r="G54" i="2"/>
  <c r="F54" i="2"/>
  <c r="E54" i="2"/>
  <c r="D54" i="2"/>
  <c r="L104" i="2" l="1"/>
  <c r="F14" i="2"/>
  <c r="F15" i="2" s="1"/>
  <c r="E100" i="2" s="1"/>
  <c r="E99" i="2"/>
  <c r="M104" i="2"/>
  <c r="H14" i="2"/>
  <c r="H15" i="2" s="1"/>
  <c r="G99" i="2"/>
  <c r="K104" i="2"/>
  <c r="H104" i="2" s="1"/>
  <c r="N104" i="2"/>
  <c r="G14" i="2"/>
  <c r="F99" i="2"/>
  <c r="M99" i="2" s="1"/>
  <c r="C18" i="2"/>
  <c r="C7" i="2"/>
  <c r="I33" i="2"/>
  <c r="D7" i="2"/>
  <c r="G7" i="2"/>
  <c r="H35" i="2"/>
  <c r="H36" i="2" s="1"/>
  <c r="G35" i="2"/>
  <c r="G36" i="2" s="1"/>
  <c r="H73" i="2"/>
  <c r="H83" i="2" s="1"/>
  <c r="E35" i="2"/>
  <c r="E36" i="2" s="1"/>
  <c r="G73" i="2"/>
  <c r="G83" i="2" s="1"/>
  <c r="D12" i="2"/>
  <c r="C99" i="2" s="1"/>
  <c r="D36" i="2"/>
  <c r="D83" i="2"/>
  <c r="F35" i="2"/>
  <c r="F36" i="2" s="1"/>
  <c r="C73" i="2"/>
  <c r="C76" i="2" s="1"/>
  <c r="D75" i="2" s="1"/>
  <c r="E12" i="2"/>
  <c r="D99" i="2" s="1"/>
  <c r="F73" i="2"/>
  <c r="F83" i="2" s="1"/>
  <c r="D73" i="2"/>
  <c r="G15" i="2"/>
  <c r="E73" i="2"/>
  <c r="F16" i="2"/>
  <c r="E101" i="2" s="1"/>
  <c r="C88" i="2" l="1"/>
  <c r="H16" i="2"/>
  <c r="G101" i="2" s="1"/>
  <c r="G100" i="2"/>
  <c r="K99" i="2"/>
  <c r="H99" i="2" s="1"/>
  <c r="I12" i="2"/>
  <c r="L99" i="2"/>
  <c r="G16" i="2"/>
  <c r="F101" i="2" s="1"/>
  <c r="M101" i="2" s="1"/>
  <c r="F100" i="2"/>
  <c r="M100" i="2" s="1"/>
  <c r="N99" i="2"/>
  <c r="I7" i="2"/>
  <c r="H18" i="2"/>
  <c r="G18" i="2"/>
  <c r="D76" i="2"/>
  <c r="E75" i="2" s="1"/>
  <c r="E76" i="2" s="1"/>
  <c r="F75" i="2" s="1"/>
  <c r="F76" i="2" s="1"/>
  <c r="G75" i="2" s="1"/>
  <c r="G76" i="2" s="1"/>
  <c r="H75" i="2" s="1"/>
  <c r="H76" i="2" s="1"/>
  <c r="D84" i="2"/>
  <c r="E84" i="2" s="1"/>
  <c r="F84" i="2" s="1"/>
  <c r="G84" i="2" s="1"/>
  <c r="H84" i="2" s="1"/>
  <c r="I84" i="2" s="1"/>
  <c r="I83" i="2"/>
  <c r="C90" i="2"/>
  <c r="D14" i="2"/>
  <c r="I14" i="2" s="1"/>
  <c r="E14" i="2"/>
  <c r="F18" i="2"/>
  <c r="I86" i="2" l="1"/>
  <c r="N100" i="2"/>
  <c r="N101" i="2"/>
  <c r="D16" i="2"/>
  <c r="C101" i="2" s="1"/>
  <c r="E15" i="2"/>
  <c r="D100" i="2" s="1"/>
  <c r="K100" i="2" l="1"/>
  <c r="H100" i="2" s="1"/>
  <c r="L100" i="2"/>
  <c r="I16" i="2"/>
  <c r="D18" i="2"/>
  <c r="E16" i="2"/>
  <c r="D101" i="2" s="1"/>
  <c r="K101" i="2" l="1"/>
  <c r="H101" i="2" s="1"/>
  <c r="L101" i="2"/>
  <c r="E18" i="2"/>
  <c r="I18" i="2" s="1"/>
  <c r="J18" i="2" l="1"/>
</calcChain>
</file>

<file path=xl/sharedStrings.xml><?xml version="1.0" encoding="utf-8"?>
<sst xmlns="http://schemas.openxmlformats.org/spreadsheetml/2006/main" count="972" uniqueCount="635">
  <si>
    <t>Fluxuri de numerar din activitatea operaţională</t>
  </si>
  <si>
    <t>Încasări din vînzări</t>
  </si>
  <si>
    <t>Plăţi pentru stocuri şi servicii procurate</t>
  </si>
  <si>
    <t>Plăţi către angajaţi şi organe de asigurare socială</t>
  </si>
  <si>
    <t>Dobînzi plătite</t>
  </si>
  <si>
    <t>Plata impozitului pe venit</t>
  </si>
  <si>
    <t>Alte încasări</t>
  </si>
  <si>
    <t>Alte plăţi</t>
  </si>
  <si>
    <t>Fluxul net de numerar din activitatea operaţională</t>
  </si>
  <si>
    <t>Fluxuri de numerar din activitatea de investiţii</t>
  </si>
  <si>
    <t>Încasări din vînzarea activelor imobilizate</t>
  </si>
  <si>
    <t>Plăţi aferente intrărilor de active imobilizate</t>
  </si>
  <si>
    <t>Dobînzi încasate</t>
  </si>
  <si>
    <t>Dividende încasate</t>
  </si>
  <si>
    <t>Alte încasări (investiții)</t>
  </si>
  <si>
    <t>Fluxul net de numerar din activitatea cu active imobilizate</t>
  </si>
  <si>
    <t>Fluxuri de numerar din activitatea financiară</t>
  </si>
  <si>
    <t>Plăţi aferente rambursării creditelor şi împrumuturilor</t>
  </si>
  <si>
    <t>Dividende plătite</t>
  </si>
  <si>
    <t>Încasări din operaţiuni de capital</t>
  </si>
  <si>
    <t>Alte încasări (plăţi)</t>
  </si>
  <si>
    <t>Fluxul net de numerar din activitatea financiară</t>
  </si>
  <si>
    <t>Fluxul net de numerar total</t>
  </si>
  <si>
    <t>Diferenţe de curs valutar favorabile (nefavorabile)</t>
  </si>
  <si>
    <t>Indicatori</t>
  </si>
  <si>
    <t xml:space="preserve">Costul vinzarilor </t>
  </si>
  <si>
    <t xml:space="preserve">Profitul brut (pierdere globala) </t>
  </si>
  <si>
    <t xml:space="preserve">Alte venituri operationale </t>
  </si>
  <si>
    <t>Cheltuieli de distribuție</t>
  </si>
  <si>
    <t xml:space="preserve">Cheltuieli administrative </t>
  </si>
  <si>
    <t xml:space="preserve">Alte cheltuieli operationale </t>
  </si>
  <si>
    <t>Rezultatul din activitatea operationala: profit (pierdere)</t>
  </si>
  <si>
    <t xml:space="preserve">Profitul (pierderea) perioadei de gestiune pâna la impozitare </t>
  </si>
  <si>
    <t xml:space="preserve">Cheltuieli (economii) privind impozitul pe venit </t>
  </si>
  <si>
    <t xml:space="preserve">Profit net (pierdere) </t>
  </si>
  <si>
    <t>Prognoza 2025</t>
  </si>
  <si>
    <t>Capital propriu</t>
  </si>
  <si>
    <t xml:space="preserve">Venituri din vânzări </t>
  </si>
  <si>
    <t>Rentabilitatea veniturilor din vînzări</t>
  </si>
  <si>
    <t>Încasări sub formă de credite</t>
  </si>
  <si>
    <t>Finanțare nerambursabilă din prezentul Program</t>
  </si>
  <si>
    <t>Încasări sub formă de împrumuturi (inclusiv contribuția Fondatorului)</t>
  </si>
  <si>
    <t>Granturi</t>
  </si>
  <si>
    <t>Subvenții de stat</t>
  </si>
  <si>
    <t>Sold de numerar la începutul perioadei de gestiune</t>
  </si>
  <si>
    <t>Situația fluxurilor de numerar prognozată</t>
  </si>
  <si>
    <t>Rezultatul din alte activități (cu active imobilizate, financiară, etc)</t>
  </si>
  <si>
    <t>se exclude TVA</t>
  </si>
  <si>
    <t>Cheltuieli de remunerare a muncii</t>
  </si>
  <si>
    <t>Numărul de salariați sezonieri</t>
  </si>
  <si>
    <t>Vânzări totale</t>
  </si>
  <si>
    <t>Denumire produs/serviciu</t>
  </si>
  <si>
    <t>Volum</t>
  </si>
  <si>
    <t>Valoare</t>
  </si>
  <si>
    <t>TOTAL volum/venituri</t>
  </si>
  <si>
    <t>Legenda:</t>
  </si>
  <si>
    <t>Articole de investiții</t>
  </si>
  <si>
    <t>Sursa de finanțare</t>
  </si>
  <si>
    <t>Cantitate (nr. unități)</t>
  </si>
  <si>
    <t>Grant*</t>
  </si>
  <si>
    <t xml:space="preserve">TOTAL: </t>
  </si>
  <si>
    <t>Atenție!</t>
  </si>
  <si>
    <t>Nr. d/o</t>
  </si>
  <si>
    <t>Numerar si echivalente de numerar la sfârșitul perioadei</t>
  </si>
  <si>
    <t>Valoare - reprezintă veniturile înregistare în urma vânzărilor produselor/serviciilor, exprimate în MDL.</t>
  </si>
  <si>
    <t>Numărul mediu scriptic de salariați în echivalent de normă completă de muncă</t>
  </si>
  <si>
    <t>Valoarea totală a investiției inclusiv TVA (lei)</t>
  </si>
  <si>
    <t>Valoarea investiției fără TVA (lei)</t>
  </si>
  <si>
    <t>Suma TVA
 (lei)</t>
  </si>
  <si>
    <t>Volum - reprezintă volumul vânzărilor pe o anumită perioadă de timp, exprimate în kg, tone, nr. de clienți deserviți, unități, etc.</t>
  </si>
  <si>
    <t>femei</t>
  </si>
  <si>
    <t>bărbați</t>
  </si>
  <si>
    <t>Numărul de salariați, total, 
   din care:</t>
  </si>
  <si>
    <t>EBITDA</t>
  </si>
  <si>
    <t>INDICATORI PRIVIND FORȚA DE MUNCĂ</t>
  </si>
  <si>
    <r>
      <t>Amortizarea imobilizărilor necorporale (</t>
    </r>
    <r>
      <rPr>
        <i/>
        <sz val="11"/>
        <color rgb="FF000000"/>
        <rFont val="Times New Roman"/>
        <family val="1"/>
        <charset val="204"/>
      </rPr>
      <t>calculată pentru anul de gestiune corespunzător</t>
    </r>
    <r>
      <rPr>
        <b/>
        <sz val="11"/>
        <color rgb="FF000000"/>
        <rFont val="Times New Roman"/>
        <family val="1"/>
        <charset val="204"/>
      </rPr>
      <t>)</t>
    </r>
  </si>
  <si>
    <r>
      <t xml:space="preserve">Amortizarea imobilizărilor corporale </t>
    </r>
    <r>
      <rPr>
        <i/>
        <sz val="11"/>
        <color rgb="FF000000"/>
        <rFont val="Times New Roman"/>
        <family val="1"/>
        <charset val="204"/>
      </rPr>
      <t>(calculată pentru anul de gestiune corespunzător)</t>
    </r>
  </si>
  <si>
    <t>Câștigul salarial mediu lunar pe întreprindere</t>
  </si>
  <si>
    <t>Ritmul de creștere a câștigului salarial față de anul precedent</t>
  </si>
  <si>
    <r>
      <t xml:space="preserve">Productivitatea muncii </t>
    </r>
    <r>
      <rPr>
        <i/>
        <sz val="11"/>
        <color rgb="FF000000"/>
        <rFont val="Times New Roman"/>
        <family val="1"/>
        <charset val="204"/>
      </rPr>
      <t>(în baza venitului din vânzări)</t>
    </r>
  </si>
  <si>
    <t>Ritmul de creștere a productivității muncii față de anul precedent</t>
  </si>
  <si>
    <t>Creșterea productivității muncii în raport cu creșterea câștigurilor salariale (p.p)</t>
  </si>
  <si>
    <t>EFICIENȚA INVESTIȚIILOR</t>
  </si>
  <si>
    <t>Total investiţii iniţiale</t>
  </si>
  <si>
    <r>
      <t xml:space="preserve">Flux net mijloace băneşti </t>
    </r>
    <r>
      <rPr>
        <i/>
        <sz val="9"/>
        <color theme="1"/>
        <rFont val="Times New Roman"/>
        <family val="1"/>
        <charset val="204"/>
      </rPr>
      <t>(exceptând creditele, împrumuturile pentru finanțarea proiectului curent, dobânda achitată, aceasta regăsindu-se în rata de actualizare)</t>
    </r>
  </si>
  <si>
    <t>Flux net cumulativ mijloace băneşti</t>
  </si>
  <si>
    <t>Eficiența economică a investițiilor</t>
  </si>
  <si>
    <t>Valoarea actualizată netă (NPV)</t>
  </si>
  <si>
    <t>rata de actualizare</t>
  </si>
  <si>
    <t>Rata internă de rentabilitate (IRR)</t>
  </si>
  <si>
    <t>Termenul de recuperare a investițiilor, ani</t>
  </si>
  <si>
    <t>În scopul determinării indicatorilor ce țin de eficiența investițiilor prognozele pot fi extinse</t>
  </si>
  <si>
    <t>Investiții inițiale</t>
  </si>
  <si>
    <t>Total</t>
  </si>
  <si>
    <t>&gt; 0 - proiectul poate fi acceptat; &lt; 0 - proiectul poate fi respins</t>
  </si>
  <si>
    <t>&gt; Rata de actualizare - proiectul poate fi acceptat; &lt; Rata de actualizare - proiectul poate fi respins</t>
  </si>
  <si>
    <t>Întreprinderea</t>
  </si>
  <si>
    <t>Contribuția proprie, fără TVA**</t>
  </si>
  <si>
    <t>Completați situațiile financiare pe care le prezentați la Biroul Național de Statistică</t>
  </si>
  <si>
    <t>SITUAȚII FINANCIARE</t>
  </si>
  <si>
    <t>BILANȚUL CONTABIL</t>
  </si>
  <si>
    <t>Nr. cpt.</t>
  </si>
  <si>
    <t>A C T I V / P A S I V</t>
  </si>
  <si>
    <t>Cod rd.</t>
  </si>
  <si>
    <t xml:space="preserve">A. </t>
  </si>
  <si>
    <t xml:space="preserve">ACTIVE IMOBILIZATE </t>
  </si>
  <si>
    <t>I. Imobilizări necorporale</t>
  </si>
  <si>
    <t>010</t>
  </si>
  <si>
    <t>II. Imobilizări corporale</t>
  </si>
  <si>
    <t>020</t>
  </si>
  <si>
    <t>III. Investiții financiare pe termen lung</t>
  </si>
  <si>
    <t>030</t>
  </si>
  <si>
    <t>IV. Creanţe pe termen lung şi alte active imobilizate</t>
  </si>
  <si>
    <t>040</t>
  </si>
  <si>
    <r>
      <t xml:space="preserve">TOTAL ACTIVE IMOBILIZATE 
</t>
    </r>
    <r>
      <rPr>
        <sz val="11"/>
        <color rgb="FF000000"/>
        <rFont val="Times New Roman"/>
        <family val="1"/>
        <charset val="204"/>
      </rPr>
      <t xml:space="preserve">(rd.010 + rd.020 + rd.030 + rd.040)  </t>
    </r>
  </si>
  <si>
    <t>050</t>
  </si>
  <si>
    <t xml:space="preserve">B. </t>
  </si>
  <si>
    <t xml:space="preserve">ACTIVE CIRCULANTE </t>
  </si>
  <si>
    <t>I. Stocuri</t>
  </si>
  <si>
    <t>060</t>
  </si>
  <si>
    <t>II. Creanţe curente şi alte active circulante</t>
  </si>
  <si>
    <t>070</t>
  </si>
  <si>
    <t>III. Investiţii financiare curente</t>
  </si>
  <si>
    <t>080</t>
  </si>
  <si>
    <t>IV. Numerar şi documente băneşti</t>
  </si>
  <si>
    <t>090</t>
  </si>
  <si>
    <r>
      <t>TOTAL ACTIVE CIRCULANTE</t>
    </r>
    <r>
      <rPr>
        <sz val="11"/>
        <color rgb="FF000000"/>
        <rFont val="Times New Roman"/>
        <family val="1"/>
        <charset val="204"/>
      </rPr>
      <t xml:space="preserve"> 
(rd.060 + rd.070 + rd.080 + rd.090) </t>
    </r>
  </si>
  <si>
    <t xml:space="preserve">TOTAL ACTIVE (rd.050 + rd.100) </t>
  </si>
  <si>
    <t xml:space="preserve">C. </t>
  </si>
  <si>
    <t xml:space="preserve">CAPITAL PROPRIU </t>
  </si>
  <si>
    <t>I. Capital social și neînregistrat</t>
  </si>
  <si>
    <t>II. Prime de capital</t>
  </si>
  <si>
    <t>III. Rezerve</t>
  </si>
  <si>
    <t>IV. Profit (pierdere)</t>
  </si>
  <si>
    <t>V. Rezerve din reevaluare</t>
  </si>
  <si>
    <t>VI. Alte elemente de capital propriu</t>
  </si>
  <si>
    <r>
      <t xml:space="preserve">TOTAL CAPITAL PROPRIU 
</t>
    </r>
    <r>
      <rPr>
        <sz val="11"/>
        <color rgb="FF000000"/>
        <rFont val="Times New Roman"/>
        <family val="1"/>
        <charset val="204"/>
      </rPr>
      <t xml:space="preserve">(rd.120 + rd.130 + rd.140 + rd.150 + rd.160 + rd.170) </t>
    </r>
  </si>
  <si>
    <t xml:space="preserve">D. </t>
  </si>
  <si>
    <t xml:space="preserve">DATORII PE TERMEN LUNG </t>
  </si>
  <si>
    <t xml:space="preserve">E. </t>
  </si>
  <si>
    <t xml:space="preserve">DATORII CURENTE </t>
  </si>
  <si>
    <t xml:space="preserve">F. </t>
  </si>
  <si>
    <r>
      <t>TOTAL DATORII</t>
    </r>
    <r>
      <rPr>
        <sz val="11"/>
        <color rgb="FF000000"/>
        <rFont val="Times New Roman"/>
        <family val="1"/>
        <charset val="204"/>
      </rPr>
      <t xml:space="preserve"> 
(rd.190  +  rd.200)</t>
    </r>
    <r>
      <rPr>
        <b/>
        <sz val="11"/>
        <color rgb="FF000000"/>
        <rFont val="Times New Roman"/>
        <family val="1"/>
        <charset val="204"/>
      </rPr>
      <t xml:space="preserve"> </t>
    </r>
  </si>
  <si>
    <t xml:space="preserve">PROVIZIOANE </t>
  </si>
  <si>
    <r>
      <t xml:space="preserve">TOTAL PASIVE </t>
    </r>
    <r>
      <rPr>
        <sz val="11"/>
        <color rgb="FF000000"/>
        <rFont val="Times New Roman"/>
        <family val="1"/>
        <charset val="204"/>
      </rPr>
      <t>(rd.180 + rd.210 + rd.220)</t>
    </r>
    <r>
      <rPr>
        <b/>
        <sz val="11"/>
        <color rgb="FF000000"/>
        <rFont val="Times New Roman"/>
        <family val="1"/>
        <charset val="204"/>
      </rPr>
      <t xml:space="preserve"> </t>
    </r>
  </si>
  <si>
    <t>SITUAŢIA DE PROFIT ŞI PIERDERE</t>
  </si>
  <si>
    <t>Cod. rd.</t>
  </si>
  <si>
    <t xml:space="preserve">Venituri din vînzări </t>
  </si>
  <si>
    <t xml:space="preserve">Costul vînzărilor </t>
  </si>
  <si>
    <r>
      <t>Profit brut (pierdere brută)</t>
    </r>
    <r>
      <rPr>
        <sz val="11"/>
        <color rgb="FF000000"/>
        <rFont val="Times New Roman"/>
        <family val="1"/>
        <charset val="204"/>
      </rPr>
      <t xml:space="preserve"> (rd.010 – rd.020) </t>
    </r>
  </si>
  <si>
    <t xml:space="preserve">Alte venituri din activitatea operaţională </t>
  </si>
  <si>
    <t xml:space="preserve">Cheltuieli de distribuire </t>
  </si>
  <si>
    <t xml:space="preserve">Alte cheltuieli din activitatea operaţională </t>
  </si>
  <si>
    <r>
      <t xml:space="preserve">Rezultatul din activitatea operaţională: profit (pierdere) 
</t>
    </r>
    <r>
      <rPr>
        <sz val="11"/>
        <color rgb="FF000000"/>
        <rFont val="Times New Roman"/>
        <family val="1"/>
        <charset val="204"/>
      </rPr>
      <t xml:space="preserve">(rd.030+rd.040– rd.050- rd.060-rd.070) </t>
    </r>
  </si>
  <si>
    <t xml:space="preserve">Rezultatul: profit (pierdere) financiar(ă) </t>
  </si>
  <si>
    <r>
      <t>Rezultatul din operațiuni cu active imobilizate și excepționale:</t>
    </r>
    <r>
      <rPr>
        <sz val="11"/>
        <color rgb="FF000000"/>
        <rFont val="Times New Roman"/>
        <family val="1"/>
        <charset val="204"/>
      </rPr>
      <t xml:space="preserve"> </t>
    </r>
    <r>
      <rPr>
        <b/>
        <sz val="11"/>
        <color rgb="FF000000"/>
        <rFont val="Times New Roman"/>
        <family val="1"/>
        <charset val="204"/>
      </rPr>
      <t xml:space="preserve">profit (pierdere) </t>
    </r>
  </si>
  <si>
    <r>
      <t xml:space="preserve">Rezultatul din alte activităţi: profit (pierdere) </t>
    </r>
    <r>
      <rPr>
        <sz val="11"/>
        <color rgb="FF000000"/>
        <rFont val="Times New Roman"/>
        <family val="1"/>
        <charset val="204"/>
      </rPr>
      <t>(rd.090 + rd.100)</t>
    </r>
    <r>
      <rPr>
        <b/>
        <sz val="11"/>
        <color rgb="FF000000"/>
        <rFont val="Times New Roman"/>
        <family val="1"/>
        <charset val="204"/>
      </rPr>
      <t xml:space="preserve"> </t>
    </r>
  </si>
  <si>
    <r>
      <t xml:space="preserve">Profit (pierdere) pînă la impozitare  </t>
    </r>
    <r>
      <rPr>
        <sz val="11"/>
        <color rgb="FF000000"/>
        <rFont val="Times New Roman"/>
        <family val="1"/>
        <charset val="204"/>
      </rPr>
      <t xml:space="preserve">(rd.080 + rd.110) </t>
    </r>
  </si>
  <si>
    <t xml:space="preserve">Cheltuieli privind impozitul pe venit </t>
  </si>
  <si>
    <r>
      <t>Profit net (pierdere netă) al perioadei de gestiune</t>
    </r>
    <r>
      <rPr>
        <sz val="11"/>
        <color rgb="FF000000"/>
        <rFont val="Times New Roman"/>
        <family val="1"/>
        <charset val="204"/>
      </rPr>
      <t xml:space="preserve"> (rd.120 – rd.130) </t>
    </r>
  </si>
  <si>
    <t>Numărul de salariați, total
     din care:</t>
  </si>
  <si>
    <t>1.1.</t>
  </si>
  <si>
    <t>1.2.</t>
  </si>
  <si>
    <t>Se determină pentru perioada de gestiune conform precizărilor metodologice pentru completarea chestionarului statistic M1 - Câștiguri salariale:</t>
  </si>
  <si>
    <t>Salariul mediu lunar pe întreprindere</t>
  </si>
  <si>
    <t>www.statistica.gov.md/pageview.php?l=ro&amp;idc=635&amp;id=7197</t>
  </si>
  <si>
    <t>ALȚI INDICATORI</t>
  </si>
  <si>
    <t>Amortizarea imobilizărilor necorporale (calculată pentru anul de gestiune corespunzător)</t>
  </si>
  <si>
    <t>Amortizarea imobilizărilor corporale (calculată pentru anul de gestiune corespunzător)</t>
  </si>
  <si>
    <t>Total amortizarea imobilizărilor corporale și necorporale</t>
  </si>
  <si>
    <t>INDICATORI PRIVIND EXPORTURILE</t>
  </si>
  <si>
    <t>Valoarea exporturilor</t>
  </si>
  <si>
    <t>Ponderea (%) exportului în total venituri din vânzări</t>
  </si>
  <si>
    <t>INDICATORI PRIVIND VOLUMUL PRODUCȚIEI</t>
  </si>
  <si>
    <t>Valoarea producției fabricate (unități valorice)</t>
  </si>
  <si>
    <t>Indicatorii economico-financiari</t>
  </si>
  <si>
    <t>Formula de calcul</t>
  </si>
  <si>
    <t>Valoarea recomandată</t>
  </si>
  <si>
    <t>Explicații</t>
  </si>
  <si>
    <t>INDICATORI DE STRUCTURĂ PATRIMONIALĂ</t>
  </si>
  <si>
    <t>Rata activelor imobilizate</t>
  </si>
  <si>
    <r>
      <t>Total active imobilizate/</t>
    </r>
    <r>
      <rPr>
        <sz val="10"/>
        <rFont val="Times New Roman"/>
        <family val="1"/>
        <charset val="204"/>
      </rPr>
      <t xml:space="preserve"> </t>
    </r>
    <r>
      <rPr>
        <i/>
        <sz val="10"/>
        <rFont val="Times New Roman"/>
        <family val="1"/>
        <charset val="204"/>
      </rPr>
      <t>Total active</t>
    </r>
  </si>
  <si>
    <t>Reflectă ponderea elementelor patrimoniale aflate permanent în patrimoniu şi măsoară gradul de imobilizare a elementelor de capital.</t>
  </si>
  <si>
    <t>Rata activelor circulante</t>
  </si>
  <si>
    <r>
      <t>Total active circulante/</t>
    </r>
    <r>
      <rPr>
        <sz val="10"/>
        <rFont val="Times New Roman"/>
        <family val="1"/>
        <charset val="204"/>
      </rPr>
      <t xml:space="preserve"> </t>
    </r>
    <r>
      <rPr>
        <i/>
        <sz val="10"/>
        <rFont val="Times New Roman"/>
        <family val="1"/>
        <charset val="204"/>
      </rPr>
      <t>Total active</t>
    </r>
  </si>
  <si>
    <t>Rata activelor circulante se aﬂa in dependenta opusa cu rata imobilizarilor.</t>
  </si>
  <si>
    <t>Rata creanţelor în valoarea totală a activelor</t>
  </si>
  <si>
    <r>
      <t>Total creanţe /</t>
    </r>
    <r>
      <rPr>
        <sz val="10"/>
        <rFont val="Times New Roman"/>
        <family val="1"/>
        <charset val="204"/>
      </rPr>
      <t xml:space="preserve"> </t>
    </r>
    <r>
      <rPr>
        <i/>
        <sz val="10"/>
        <rFont val="Times New Roman"/>
        <family val="1"/>
        <charset val="204"/>
      </rPr>
      <t>Total active</t>
    </r>
  </si>
  <si>
    <t>Rata creanțelor este o parte componenta a ratei activelor circulante. Este un paramentru relativ constant și reflectă ponderea creanțelor pe termen scurt în total active</t>
  </si>
  <si>
    <t>Rata disponibilităților</t>
  </si>
  <si>
    <t xml:space="preserve"> Total numerar și documente bănești / Total active</t>
  </si>
  <si>
    <t>Reflectă cota parte a activelor trezoreriale în activele totale a întreprinderii.</t>
  </si>
  <si>
    <t>Rata stocurilor</t>
  </si>
  <si>
    <t>Total stocuri / Total active</t>
  </si>
  <si>
    <t>Reflectă ponderea stocurilor din totalul activelor întreprinderii</t>
  </si>
  <si>
    <t>Rata autonomiei financiare</t>
  </si>
  <si>
    <t>Total capital propriu / Total pasive</t>
  </si>
  <si>
    <t>Valoarea recomandată min. 33%</t>
  </si>
  <si>
    <r>
      <t xml:space="preserve">Exprimă independența financiară a întreprinderii. Creșterea ponderii capitalului propriu al întreprinderii în pasivul bilantier, are efecte benefice asupra autonomiei financiare totale, astfel cu cât capitalurile proprii sunt mai mari cu atât mai puțin se apelează la credite pentru finanțarea investițiilor.
</t>
    </r>
    <r>
      <rPr>
        <b/>
        <sz val="10"/>
        <rFont val="Times New Roman"/>
        <family val="1"/>
        <charset val="204"/>
      </rPr>
      <t>Valoarea recomandată min. 33%</t>
    </r>
  </si>
  <si>
    <t>Rata datoriilor totale (coeficientul de atragere a surselor împrumutate)</t>
  </si>
  <si>
    <r>
      <t>(Total datorii</t>
    </r>
    <r>
      <rPr>
        <sz val="10"/>
        <rFont val="Times New Roman"/>
        <family val="1"/>
        <charset val="204"/>
      </rPr>
      <t xml:space="preserve"> </t>
    </r>
    <r>
      <rPr>
        <i/>
        <sz val="10"/>
        <rFont val="Times New Roman"/>
        <family val="1"/>
        <charset val="204"/>
      </rPr>
      <t>pe termen lung+Total datorii curente ) / Total pasive</t>
    </r>
  </si>
  <si>
    <t>Valoarea recomandată max. 67%</t>
  </si>
  <si>
    <r>
      <t xml:space="preserve">Exprimă ponderea surselor de finanţare externe în sursele totale de finanțare. O valoare ridicată generează costuri suplimentare. Totodată, o cotă semnificativă poate fi condiționată de achiziționarea imobilizărilor corporale. 
</t>
    </r>
    <r>
      <rPr>
        <b/>
        <sz val="10"/>
        <rFont val="Times New Roman"/>
        <family val="1"/>
        <charset val="204"/>
      </rPr>
      <t>Valoarea recomandată max. 67%</t>
    </r>
  </si>
  <si>
    <t>Rata datoriilor curente</t>
  </si>
  <si>
    <r>
      <t>Total datorii curente/</t>
    </r>
    <r>
      <rPr>
        <sz val="10"/>
        <rFont val="Times New Roman"/>
        <family val="1"/>
        <charset val="204"/>
      </rPr>
      <t xml:space="preserve"> </t>
    </r>
    <r>
      <rPr>
        <i/>
        <sz val="10"/>
        <rFont val="Times New Roman"/>
        <family val="1"/>
        <charset val="204"/>
      </rPr>
      <t>Total datorii</t>
    </r>
  </si>
  <si>
    <t>Prezintă ponderea datoriilor cu un termen de exigibilitate mai mic de un an în totalul pasivelor întreprinderii . O rată ridicată poate fi considerată ca fiind nefavorabilă întreprinderii, aceasta fiind supusă riscului de apariţie a unor dificultăţi ulterioare ca urmare a concentrării scadenţelor pentru diversele datorii  într-un  termen mai mic de un an.</t>
  </si>
  <si>
    <t>INDICATORI DE ECHILIBRU FINANCIAR</t>
  </si>
  <si>
    <t>Rata solvabilităţii generale (globale)</t>
  </si>
  <si>
    <r>
      <t>Total active/</t>
    </r>
    <r>
      <rPr>
        <sz val="10"/>
        <rFont val="Times New Roman"/>
        <family val="1"/>
        <charset val="204"/>
      </rPr>
      <t xml:space="preserve"> </t>
    </r>
    <r>
      <rPr>
        <i/>
        <sz val="10"/>
        <rFont val="Times New Roman"/>
        <family val="1"/>
        <charset val="204"/>
      </rPr>
      <t>Total datorii</t>
    </r>
  </si>
  <si>
    <t xml:space="preserve">Valoarea min. 1,4 </t>
  </si>
  <si>
    <r>
      <t xml:space="preserve">Cuantifică riscul de incapacitate de plată a datoriilor la care este expusă întreprinderea. 
</t>
    </r>
    <r>
      <rPr>
        <b/>
        <sz val="10"/>
        <rFont val="Times New Roman"/>
        <family val="1"/>
        <charset val="204"/>
      </rPr>
      <t xml:space="preserve">Valoarea minimă se consideră 1,4 </t>
    </r>
  </si>
  <si>
    <r>
      <t>Gradul de îndatorare (</t>
    </r>
    <r>
      <rPr>
        <i/>
        <sz val="10"/>
        <rFont val="Times New Roman"/>
        <family val="1"/>
        <charset val="204"/>
      </rPr>
      <t>în baza de active</t>
    </r>
    <r>
      <rPr>
        <sz val="10"/>
        <rFont val="Times New Roman"/>
        <family val="1"/>
        <charset val="204"/>
      </rPr>
      <t>)</t>
    </r>
  </si>
  <si>
    <r>
      <t>Total datorii/</t>
    </r>
    <r>
      <rPr>
        <sz val="10"/>
        <rFont val="Times New Roman"/>
        <family val="1"/>
        <charset val="204"/>
      </rPr>
      <t xml:space="preserve"> </t>
    </r>
    <r>
      <rPr>
        <i/>
        <sz val="10"/>
        <rFont val="Times New Roman"/>
        <family val="1"/>
        <charset val="204"/>
      </rPr>
      <t>Total active</t>
    </r>
  </si>
  <si>
    <t>Reflectă câte datorii revin la 1 leu active totale</t>
  </si>
  <si>
    <t>Gradul de îndatorare generală</t>
  </si>
  <si>
    <r>
      <t>Total datorii/</t>
    </r>
    <r>
      <rPr>
        <sz val="10"/>
        <rFont val="Times New Roman"/>
        <family val="1"/>
        <charset val="204"/>
      </rPr>
      <t xml:space="preserve"> </t>
    </r>
    <r>
      <rPr>
        <i/>
        <sz val="10"/>
        <rFont val="Times New Roman"/>
        <family val="1"/>
        <charset val="204"/>
      </rPr>
      <t>Total capital propriu</t>
    </r>
  </si>
  <si>
    <t>Punctul critic la aprecierea coeficientului de corelaţie este 8.</t>
  </si>
  <si>
    <r>
      <t xml:space="preserve">Coeficientul reflectă suma mijloacelor atrase revenită la 1 leu capital propriu. Cu cât mărimea acestui coeficient este mai mare, cu atât mai riscantă este situaţia financiară a întreprinderii. 
</t>
    </r>
    <r>
      <rPr>
        <b/>
        <sz val="10"/>
        <rFont val="Times New Roman"/>
        <family val="1"/>
        <charset val="204"/>
      </rPr>
      <t>Punctul critic la aprecierea coeficientului de corelaţie este 8.</t>
    </r>
  </si>
  <si>
    <t>Gradul de îndatorare financiară (levierul financiar)</t>
  </si>
  <si>
    <r>
      <t>Datorii financiare/</t>
    </r>
    <r>
      <rPr>
        <sz val="10"/>
        <rFont val="Times New Roman"/>
        <family val="1"/>
        <charset val="204"/>
      </rPr>
      <t xml:space="preserve"> Total c</t>
    </r>
    <r>
      <rPr>
        <i/>
        <sz val="10"/>
        <rFont val="Times New Roman"/>
        <family val="1"/>
        <charset val="204"/>
      </rPr>
      <t>apital propriu</t>
    </r>
  </si>
  <si>
    <t>Punctul critic la aprecierea coeficientului de corelaţie este 0,7.</t>
  </si>
  <si>
    <r>
      <t xml:space="preserve">Coeficientul reflectă corelaţia între sursele împrumutate şi proprii. Cu cât mărimea acestui coeficient este mai mare, cu atât mai riscantă este situaţia financiară a întreprinderii. </t>
    </r>
    <r>
      <rPr>
        <i/>
        <sz val="10"/>
        <rFont val="Times New Roman"/>
        <family val="1"/>
        <charset val="204"/>
      </rPr>
      <t>(Nu se ia în calcul datoria către fondatori.)</t>
    </r>
    <r>
      <rPr>
        <sz val="10"/>
        <rFont val="Times New Roman"/>
        <family val="1"/>
        <charset val="204"/>
      </rPr>
      <t xml:space="preserve">
</t>
    </r>
    <r>
      <rPr>
        <b/>
        <sz val="10"/>
        <rFont val="Times New Roman"/>
        <family val="1"/>
        <charset val="204"/>
      </rPr>
      <t>Punctul critic la aprecierea coeficientului de corelaţie este 0,7.</t>
    </r>
  </si>
  <si>
    <t>Lichiditatea curentă</t>
  </si>
  <si>
    <r>
      <t>Total active circulante/</t>
    </r>
    <r>
      <rPr>
        <sz val="10"/>
        <rFont val="Times New Roman"/>
        <family val="1"/>
        <charset val="204"/>
      </rPr>
      <t xml:space="preserve"> </t>
    </r>
    <r>
      <rPr>
        <i/>
        <sz val="10"/>
        <rFont val="Times New Roman"/>
        <family val="1"/>
        <charset val="204"/>
      </rPr>
      <t>Total datorii curente</t>
    </r>
  </si>
  <si>
    <t>Mărimea trebuie să varieze între 1 şi 2.</t>
  </si>
  <si>
    <r>
      <t xml:space="preserve">Arată dacă întreprinderea dispune de active curente suficiente pentru achitarea datoriilor pe termen scurt în perioada gestionară. Limita de jos este condiţionată de faptul că activele curente trebuie să fie cel puţin suficiente pentru achitarea datoriilor pe termen scurt, în caz contrar, întreprinderea va fi insolvabilă. Dacă valoarea acestui coeficient este mult mai mare de 2,5, activele întreprinderii au o structură neraţională: o parte din mijloace sunt “îngheţate” în stocuri; în componenţa producţiei în curs de execuţie sunt incluse comenzi anuale ale cumpărătorilor insolvabili. 
</t>
    </r>
    <r>
      <rPr>
        <b/>
        <sz val="10"/>
        <rFont val="Times New Roman"/>
        <family val="1"/>
        <charset val="204"/>
      </rPr>
      <t>Mărimea lui trebuie să varieze între 1 şi 2.</t>
    </r>
  </si>
  <si>
    <t>Lichiditatea intermediară</t>
  </si>
  <si>
    <t>(Tota active circulante - Stocuri )/ Total datorii curente</t>
  </si>
  <si>
    <t>Nivel minim 0,7 - 1,0</t>
  </si>
  <si>
    <r>
      <t xml:space="preserve">Reprezinta masura in care pot fi acoperite datoriile curente din activele curente lichide sau rapid lichide.
</t>
    </r>
    <r>
      <rPr>
        <b/>
        <sz val="10"/>
        <rFont val="Times New Roman"/>
        <family val="1"/>
        <charset val="204"/>
      </rPr>
      <t>Nivel minim 0,7 - 1,0</t>
    </r>
  </si>
  <si>
    <t>Lichiditatea absolută</t>
  </si>
  <si>
    <t xml:space="preserve"> Total numerar și documente bănești / Total datorii curente</t>
  </si>
  <si>
    <t>Nivel minim 0,2</t>
  </si>
  <si>
    <r>
      <t xml:space="preserve">Reprezinta masura in care pot fi acoperite datoriile totale exigibile din lichiditati si depozite la vedere. 
</t>
    </r>
    <r>
      <rPr>
        <b/>
        <sz val="10"/>
        <rFont val="Times New Roman"/>
        <family val="1"/>
        <charset val="204"/>
      </rPr>
      <t>Nivel minim 0,2</t>
    </r>
  </si>
  <si>
    <t>Rata de acoperire a datoriilor cu numerar</t>
  </si>
  <si>
    <r>
      <t>Fluxul net de numerar din activitatea operaţională/</t>
    </r>
    <r>
      <rPr>
        <sz val="10"/>
        <rFont val="Times New Roman"/>
        <family val="1"/>
        <charset val="204"/>
      </rPr>
      <t xml:space="preserve"> </t>
    </r>
    <r>
      <rPr>
        <i/>
        <sz val="10"/>
        <rFont val="Times New Roman"/>
        <family val="1"/>
        <charset val="204"/>
      </rPr>
      <t>Total datorii pe termen lung+Total datorii curente</t>
    </r>
  </si>
  <si>
    <t>Nivel minim &gt; 0</t>
  </si>
  <si>
    <r>
      <t xml:space="preserve">Exprimă capacitatea întreprinderii de onora datoriile din disponibilul bănesc generat de activitatea operațională. </t>
    </r>
    <r>
      <rPr>
        <b/>
        <sz val="10"/>
        <rFont val="Times New Roman"/>
        <family val="1"/>
        <charset val="204"/>
      </rPr>
      <t>Nivel minim &gt; 0</t>
    </r>
  </si>
  <si>
    <t>Fondul de rulment net</t>
  </si>
  <si>
    <t>Total active circulante – Total datorii curente</t>
  </si>
  <si>
    <t>Nivel minim &gt; 1</t>
  </si>
  <si>
    <t>Reprezintă partea din resursele financiare ce asigură finanţarea permanentă a activelor curente.Valoarea pozitivă  indică existenţa la întreprindere a unui excedent de lichidităţi  faţă de necesităţile pe termen scurt. Valoarea negativ indică existenţa unor dificultăţi financiare privind solvabilitatea şi echilibrul financiar al întreprinderii.</t>
  </si>
  <si>
    <t>Fluxul net din activitatea operațională</t>
  </si>
  <si>
    <t>Fluxul net din activitatea cu active imobilizate</t>
  </si>
  <si>
    <t>Fluxul net din activitatea financiară</t>
  </si>
  <si>
    <t>Fluxul net total</t>
  </si>
  <si>
    <t>INDICATORI DE EFICIENȚĂ OPERAȚIONALĂ</t>
  </si>
  <si>
    <t>Numărul de rotaţii ale creanţelor curente</t>
  </si>
  <si>
    <r>
      <t>Venituri din vînzări/</t>
    </r>
    <r>
      <rPr>
        <sz val="10"/>
        <rFont val="Times New Roman"/>
        <family val="1"/>
        <charset val="204"/>
      </rPr>
      <t xml:space="preserve"> C</t>
    </r>
    <r>
      <rPr>
        <i/>
        <sz val="10"/>
        <rFont val="Times New Roman"/>
        <family val="1"/>
        <charset val="204"/>
      </rPr>
      <t>reanţe curente totale</t>
    </r>
  </si>
  <si>
    <t>Durata de colectare a creanţelor curente, zile</t>
  </si>
  <si>
    <r>
      <t>Creanţe curente</t>
    </r>
    <r>
      <rPr>
        <sz val="10"/>
        <rFont val="Times New Roman"/>
        <family val="1"/>
        <charset val="204"/>
      </rPr>
      <t xml:space="preserve"> х </t>
    </r>
    <r>
      <rPr>
        <i/>
        <sz val="10"/>
        <rFont val="Times New Roman"/>
        <family val="1"/>
        <charset val="204"/>
      </rPr>
      <t>365 zile/</t>
    </r>
    <r>
      <rPr>
        <sz val="10"/>
        <rFont val="Times New Roman"/>
        <family val="1"/>
        <charset val="204"/>
      </rPr>
      <t xml:space="preserve"> </t>
    </r>
    <r>
      <rPr>
        <i/>
        <sz val="10"/>
        <rFont val="Times New Roman"/>
        <family val="1"/>
        <charset val="204"/>
      </rPr>
      <t>Venituri din vînzări</t>
    </r>
  </si>
  <si>
    <t>Reflectă durata de recuperare a creanțelor exprimată în zile. Evaluează performanţele întreprinderii în ceea ce priveşte relaţiile cu beneficiarii.</t>
  </si>
  <si>
    <t>Numărul de rotaţie al datoriilor curente</t>
  </si>
  <si>
    <t>Venituri din vînzări/ Total datorii curente</t>
  </si>
  <si>
    <t>Perioada de achitare a datoriilor curente, zile</t>
  </si>
  <si>
    <r>
      <t>Numărul zilelor în perioada de gestiune(365)/</t>
    </r>
    <r>
      <rPr>
        <sz val="10"/>
        <rFont val="Times New Roman"/>
        <family val="1"/>
        <charset val="204"/>
      </rPr>
      <t xml:space="preserve"> </t>
    </r>
    <r>
      <rPr>
        <i/>
        <sz val="10"/>
        <rFont val="Times New Roman"/>
        <family val="1"/>
        <charset val="204"/>
      </rPr>
      <t>coeficientul de rotaţie al datoriilor curente</t>
    </r>
  </si>
  <si>
    <t xml:space="preserve">Semnifică numărul zilelor în decursul cărora pot fi achitate datoriile curente ale întreprinderii. </t>
  </si>
  <si>
    <t>INDICATORI DE PROFITABILITATE</t>
  </si>
  <si>
    <t>Profit net + Cheltuieli cu dobânda + Cheltuieli cu impozitele + Cheltuielile cu amortizarea</t>
  </si>
  <si>
    <r>
      <t>Profit brut (pierdere brută)/</t>
    </r>
    <r>
      <rPr>
        <sz val="10"/>
        <rFont val="Times New Roman"/>
        <family val="1"/>
        <charset val="204"/>
      </rPr>
      <t xml:space="preserve"> </t>
    </r>
    <r>
      <rPr>
        <i/>
        <sz val="10"/>
        <rFont val="Times New Roman"/>
        <family val="1"/>
        <charset val="204"/>
      </rPr>
      <t>Venituri din vînzări*100%</t>
    </r>
  </si>
  <si>
    <t>Valoarea recomandată 20%</t>
  </si>
  <si>
    <r>
      <t xml:space="preserve">Indicatorul semnifică capacitatea întreprinderii de a genera suficiente venituri din vânzări pentru acoperirea necesităților de administrare a întreprinderii. 
</t>
    </r>
    <r>
      <rPr>
        <b/>
        <sz val="10"/>
        <rFont val="Times New Roman"/>
        <family val="1"/>
        <charset val="204"/>
      </rPr>
      <t>Valoarea recomandată 20%</t>
    </r>
  </si>
  <si>
    <t>Rata rentabilităţii generale (resurselor consumate)</t>
  </si>
  <si>
    <t>(Profit net / Total cheltuieli)*100%</t>
  </si>
  <si>
    <t>Rata resurselor consumate.</t>
  </si>
  <si>
    <t>Rentabilitatea activelor (economică)</t>
  </si>
  <si>
    <r>
      <t>Profit net /(pierdere netă) a perioadei de gestiune)</t>
    </r>
    <r>
      <rPr>
        <sz val="10"/>
        <rFont val="Times New Roman"/>
        <family val="1"/>
        <charset val="204"/>
      </rPr>
      <t xml:space="preserve"> </t>
    </r>
    <r>
      <rPr>
        <i/>
        <sz val="10"/>
        <rFont val="Times New Roman"/>
        <family val="1"/>
        <charset val="204"/>
      </rPr>
      <t>/</t>
    </r>
    <r>
      <rPr>
        <sz val="10"/>
        <rFont val="Times New Roman"/>
        <family val="1"/>
        <charset val="204"/>
      </rPr>
      <t xml:space="preserve"> </t>
    </r>
    <r>
      <rPr>
        <i/>
        <sz val="10"/>
        <rFont val="Times New Roman"/>
        <family val="1"/>
        <charset val="204"/>
      </rPr>
      <t>Valoarea activelor totale*100%</t>
    </r>
  </si>
  <si>
    <t>Reflectă valoarea profitului net obținut din utilizarea activelor întrprinderii.</t>
  </si>
  <si>
    <t>Rentabilitatea capitalului propriu (financiară)</t>
  </si>
  <si>
    <r>
      <t>Profit net (pierdere netă) al perioadei de gestiune/</t>
    </r>
    <r>
      <rPr>
        <sz val="10"/>
        <rFont val="Times New Roman"/>
        <family val="1"/>
        <charset val="204"/>
      </rPr>
      <t xml:space="preserve"> Capital propriu</t>
    </r>
    <r>
      <rPr>
        <i/>
        <sz val="10"/>
        <rFont val="Times New Roman"/>
        <family val="1"/>
        <charset val="204"/>
      </rPr>
      <t>*100%</t>
    </r>
  </si>
  <si>
    <t>Reflectă eficiența capitalului propriu</t>
  </si>
  <si>
    <r>
      <t xml:space="preserve">Productivitatea muncii </t>
    </r>
    <r>
      <rPr>
        <i/>
        <sz val="10"/>
        <rFont val="Times New Roman"/>
        <family val="1"/>
        <charset val="204"/>
      </rPr>
      <t>(în baza venitului din vânzări)</t>
    </r>
  </si>
  <si>
    <t>Vânzări nete / număr de angajați cu normă deplină</t>
  </si>
  <si>
    <r>
      <t>Productivitatea muncii (</t>
    </r>
    <r>
      <rPr>
        <i/>
        <sz val="9"/>
        <rFont val="Times New Roman"/>
        <family val="1"/>
        <charset val="204"/>
      </rPr>
      <t>în baza valorii producției fabricate</t>
    </r>
    <r>
      <rPr>
        <sz val="9"/>
        <rFont val="Times New Roman"/>
        <family val="1"/>
        <charset val="204"/>
      </rPr>
      <t>)</t>
    </r>
  </si>
  <si>
    <t>Valoarea producției fabricate / număr de angajați cu normă deplină</t>
  </si>
  <si>
    <t>Venituri din vânzări (cifra de afaceri)</t>
  </si>
  <si>
    <t>Profit / pierdere netă</t>
  </si>
  <si>
    <t>Active totale</t>
  </si>
  <si>
    <t>Datorii totale</t>
  </si>
  <si>
    <t>Gradul de îndatorare generală (Datorii totale / Capital propriu)</t>
  </si>
  <si>
    <t>Numărul de salariați</t>
  </si>
  <si>
    <t>A.</t>
  </si>
  <si>
    <t>ACTIVE IMOBILIZATE</t>
  </si>
  <si>
    <t>1. Imobilizări necorporale în curs de execuție</t>
  </si>
  <si>
    <t>2. Imobilizări necorporale în exploatare, total</t>
  </si>
  <si>
    <t>din care:</t>
  </si>
  <si>
    <t>2.1. concesiuni, licențe și mărci</t>
  </si>
  <si>
    <t>2.2. drepturi de autor și titluri de protecție</t>
  </si>
  <si>
    <t>2.3. programe informatice</t>
  </si>
  <si>
    <t>2.4. alte imobilizări necorporale</t>
  </si>
  <si>
    <t>3. Fond comercial</t>
  </si>
  <si>
    <t>4. Avansuri acordate pentru imobilizări necorporale</t>
  </si>
  <si>
    <r>
      <t xml:space="preserve">Total imobilizări necorporale </t>
    </r>
    <r>
      <rPr>
        <sz val="11"/>
        <rFont val="Times New Roman"/>
        <family val="1"/>
        <charset val="204"/>
      </rPr>
      <t>(rd.010 + rd.020 + rd.030 + rd.040)</t>
    </r>
  </si>
  <si>
    <t>1. Imobilizări corporale în curs de execuție</t>
  </si>
  <si>
    <t>2. Terenuri</t>
  </si>
  <si>
    <t>3. Mijloace fixe, total</t>
  </si>
  <si>
    <t>3.1. clădiri</t>
  </si>
  <si>
    <t>3.2. construcții speciale</t>
  </si>
  <si>
    <t>3.3. mașini, utilaje și instalații tehnice</t>
  </si>
  <si>
    <t>3.4. mijloace de transport</t>
  </si>
  <si>
    <t>3.5. inventar și mobilier</t>
  </si>
  <si>
    <t>3.6. alte mijloace fixe</t>
  </si>
  <si>
    <t>4. Resurse minerale</t>
  </si>
  <si>
    <t>5. Active biologice imobilizate</t>
  </si>
  <si>
    <t>6. Investiții imobiliare</t>
  </si>
  <si>
    <t>7. Avansuri acordate pentru imobilizări corporale</t>
  </si>
  <si>
    <r>
      <t xml:space="preserve">Total imobilizări corporale </t>
    </r>
    <r>
      <rPr>
        <sz val="11"/>
        <rFont val="Times New Roman"/>
        <family val="1"/>
        <charset val="204"/>
      </rPr>
      <t>(rd.060 + rd.070 + rd.080 + rd.090 + rd.100 + rd.110 + rd.120)</t>
    </r>
  </si>
  <si>
    <t>1. Investiții financiare pe termen lung în părți neafiliate</t>
  </si>
  <si>
    <t>2. Investiții financiare pe termen lung în părți afiliate, total</t>
  </si>
  <si>
    <t>2.1. acțiuni și cote de participație deținute în părțile afiliate</t>
  </si>
  <si>
    <t>2.2. împrumuturi acordate părților afiliate</t>
  </si>
  <si>
    <t>2.3. împrumuturi acordate aferente intereselor de participare</t>
  </si>
  <si>
    <t>2.4. alte investiții financiare</t>
  </si>
  <si>
    <r>
      <t xml:space="preserve">Total investiții financiare pe termen lung </t>
    </r>
    <r>
      <rPr>
        <sz val="11"/>
        <rFont val="Times New Roman"/>
        <family val="1"/>
        <charset val="204"/>
      </rPr>
      <t>(rd.140 + rd.150)</t>
    </r>
  </si>
  <si>
    <t>IV. Creanțe pe termen lung și alte active imobilizate</t>
  </si>
  <si>
    <t>1. Creanțe comerciale pe termen lung</t>
  </si>
  <si>
    <t>2. Creanțe ale părților afiliate pe termen lung</t>
  </si>
  <si>
    <t>inclusiv: creanțe aferente intereselor de participare</t>
  </si>
  <si>
    <t>3. Alte creanțe pe termen lung</t>
  </si>
  <si>
    <t>4. Cheltuieli anticipate pe termen lung</t>
  </si>
  <si>
    <t>5. Alte active imobilizate</t>
  </si>
  <si>
    <r>
      <t xml:space="preserve">Total creanțe pe termen lung și alte active imobilizate </t>
    </r>
    <r>
      <rPr>
        <sz val="11"/>
        <rFont val="Times New Roman"/>
        <family val="1"/>
        <charset val="204"/>
      </rPr>
      <t>(rd.170 + rd.180 + rd.190 + rd.200 + rd.210)</t>
    </r>
  </si>
  <si>
    <r>
      <t xml:space="preserve">TOTAL ACTIVE IMOBILIZATE </t>
    </r>
    <r>
      <rPr>
        <sz val="11"/>
        <rFont val="Times New Roman"/>
        <family val="1"/>
        <charset val="204"/>
      </rPr>
      <t>(rd.050 + rd.130 + rd.160 + rd.220)</t>
    </r>
  </si>
  <si>
    <t>B.</t>
  </si>
  <si>
    <t>ACTIVE CIRCULANTE</t>
  </si>
  <si>
    <t>1. Materiale și obiecte de mică valoare și scurtă durată</t>
  </si>
  <si>
    <t>2. Active biologice circulante</t>
  </si>
  <si>
    <t>2. Producția în curs de execuție</t>
  </si>
  <si>
    <t>3. Produse și mărfuri</t>
  </si>
  <si>
    <t>4. Avansuri acordate pentru stocuri</t>
  </si>
  <si>
    <r>
      <t xml:space="preserve">Total stocuri </t>
    </r>
    <r>
      <rPr>
        <sz val="11"/>
        <rFont val="Times New Roman"/>
        <family val="1"/>
        <charset val="204"/>
      </rPr>
      <t>(rd.240 + rd.250 + rd.260 + rd.270 + rd.280)</t>
    </r>
  </si>
  <si>
    <t>II. Creanțe curente și alte active circulante</t>
  </si>
  <si>
    <t>1. Creanțe comerciale curente</t>
  </si>
  <si>
    <t>2. Creanțe ale părților afiliate curente</t>
  </si>
  <si>
    <t>3. Creanțe ale bugetului</t>
  </si>
  <si>
    <t>4. Creanțele ale personalului</t>
  </si>
  <si>
    <t>5. Alte creanțe curente</t>
  </si>
  <si>
    <t>6. Cheltuieli anticipate curente</t>
  </si>
  <si>
    <t>7. Alte active circulante</t>
  </si>
  <si>
    <r>
      <t xml:space="preserve">Total creanțe curente și alte active circulante </t>
    </r>
    <r>
      <rPr>
        <sz val="11"/>
        <rFont val="Times New Roman"/>
        <family val="1"/>
        <charset val="204"/>
      </rPr>
      <t>(rd.300 + rd.310 + rd.320 + rd.330 + rd.340 + rd.350 + rd.360)</t>
    </r>
  </si>
  <si>
    <t>III. Investiții financiare curente</t>
  </si>
  <si>
    <t>1. Investiții financiare curente în părți neafiliate</t>
  </si>
  <si>
    <t>2. Investiții financiare curente în părți afiliate, total</t>
  </si>
  <si>
    <t>2.4. alte investiții financiare în părți afiliate</t>
  </si>
  <si>
    <r>
      <t xml:space="preserve">Total investiții financiare curente </t>
    </r>
    <r>
      <rPr>
        <sz val="11"/>
        <rFont val="Times New Roman"/>
        <family val="1"/>
        <charset val="204"/>
      </rPr>
      <t>(rd.380 + rd.390)</t>
    </r>
  </si>
  <si>
    <t>IV. Numerar și documente bănești</t>
  </si>
  <si>
    <r>
      <t xml:space="preserve">TOTAL ACTIVE CIRCULANTE </t>
    </r>
    <r>
      <rPr>
        <sz val="11"/>
        <rFont val="Times New Roman"/>
        <family val="1"/>
        <charset val="204"/>
      </rPr>
      <t>(rd.290 + rd.370 + rd.400 + rd.410)</t>
    </r>
  </si>
  <si>
    <r>
      <t xml:space="preserve">TOTAL ACTIVE </t>
    </r>
    <r>
      <rPr>
        <sz val="11"/>
        <rFont val="Times New Roman"/>
        <family val="1"/>
        <charset val="204"/>
      </rPr>
      <t>(rd.230 + rd.420)</t>
    </r>
  </si>
  <si>
    <t>C.</t>
  </si>
  <si>
    <t>CAPITAL PROPRIU</t>
  </si>
  <si>
    <t>1. Capital social</t>
  </si>
  <si>
    <t>2. Capital nevărsat</t>
  </si>
  <si>
    <t>3. Capital neînregistrat</t>
  </si>
  <si>
    <t>4. Capital retras</t>
  </si>
  <si>
    <t>5. Patrimoniul primit de la stat cu drept de proprietate</t>
  </si>
  <si>
    <r>
      <t xml:space="preserve">Total capital social și neînregistrat </t>
    </r>
    <r>
      <rPr>
        <sz val="11"/>
        <rFont val="Times New Roman"/>
        <family val="1"/>
        <charset val="204"/>
      </rPr>
      <t>(rd.440 + rd.450 + rd.460 + rd.470+ rd.480)</t>
    </r>
  </si>
  <si>
    <t>1. Capital de rezervă</t>
  </si>
  <si>
    <t>2. Rezerve statutare</t>
  </si>
  <si>
    <t>3. Alte rezerve</t>
  </si>
  <si>
    <r>
      <t xml:space="preserve">Total rezerve </t>
    </r>
    <r>
      <rPr>
        <sz val="11"/>
        <rFont val="Times New Roman"/>
        <family val="1"/>
        <charset val="204"/>
      </rPr>
      <t>(rd.510 + rd.520 + rd.530)</t>
    </r>
  </si>
  <si>
    <t>1. Corecții ale rezultatelor anilor precedenți</t>
  </si>
  <si>
    <t>2. Profit nerepartizat (pierdere neacoperită) al anilor precedenți</t>
  </si>
  <si>
    <t>3. Profit net (pierdere netă) al perioadei de gestiune</t>
  </si>
  <si>
    <t>4. Profit utilizat al perioadei de gestiune</t>
  </si>
  <si>
    <r>
      <t xml:space="preserve">Total profit (pierdere) </t>
    </r>
    <r>
      <rPr>
        <sz val="11"/>
        <rFont val="Times New Roman"/>
        <family val="1"/>
        <charset val="204"/>
      </rPr>
      <t>(rd.550 + rd.560 + rd.570 + rd.580)</t>
    </r>
  </si>
  <si>
    <r>
      <t xml:space="preserve">TOTAL CAPITAL PROPRIU </t>
    </r>
    <r>
      <rPr>
        <sz val="11"/>
        <rFont val="Times New Roman"/>
        <family val="1"/>
        <charset val="204"/>
      </rPr>
      <t>(rd.490+rd.500+rd.540+ rd.590 + rd.600 + rd.610)</t>
    </r>
  </si>
  <si>
    <t>D.</t>
  </si>
  <si>
    <t>DATORII PE TERMEN LUNG</t>
  </si>
  <si>
    <t>1. Credite bancare pe termen lung</t>
  </si>
  <si>
    <t>2. Împrumuturi pe termen lung</t>
  </si>
  <si>
    <t>2.1. împrumuturi din emisiunea de obligațiuni</t>
  </si>
  <si>
    <t xml:space="preserve">inclusiv: </t>
  </si>
  <si>
    <t>împrumuturi din emisiunea de obligațiuni convertibile</t>
  </si>
  <si>
    <t>2.2. alte împrumuturi pe termen lung</t>
  </si>
  <si>
    <t>3. Datorii comerciale pe termen lung</t>
  </si>
  <si>
    <t>4. Datorii față de părțile afiliate pe termen lung</t>
  </si>
  <si>
    <t>inclusiv: datorii aferente intereselor de participare</t>
  </si>
  <si>
    <t>5. Avansuri primite pe termen lung</t>
  </si>
  <si>
    <t>6. Venituri anticipate pe termen lung</t>
  </si>
  <si>
    <t>7. Alte datorii pe termen lung</t>
  </si>
  <si>
    <r>
      <t xml:space="preserve">TOTAL DATORII PE TERMEN LUNG </t>
    </r>
    <r>
      <rPr>
        <sz val="11"/>
        <rFont val="Times New Roman"/>
        <family val="1"/>
        <charset val="204"/>
      </rPr>
      <t>(rd.630+rd.640+rd.650+rd.660+rd.670+rd.680+rd.690)</t>
    </r>
  </si>
  <si>
    <t>E.</t>
  </si>
  <si>
    <t>DATORII CURENTE</t>
  </si>
  <si>
    <t>1. Credite bancare pe termen scurt</t>
  </si>
  <si>
    <t>2. Împrumuturi pe termen scurt, total</t>
  </si>
  <si>
    <t>inclusiv: împrumuturi din emisiunea de obligațiuni convertibile</t>
  </si>
  <si>
    <t>2.2. alte împrumuturi pe termen scurt</t>
  </si>
  <si>
    <t>3. Datorii comerciale curente</t>
  </si>
  <si>
    <t>4. Datorii față de părțile afiliate curente</t>
  </si>
  <si>
    <t>5. Avansuri primite curente</t>
  </si>
  <si>
    <t>6. Datorii față de personal</t>
  </si>
  <si>
    <t>7. Datorii privind asigurările sociale și medicale</t>
  </si>
  <si>
    <t>8. Datorii față de buget</t>
  </si>
  <si>
    <t>9. Datorii față de proprietari</t>
  </si>
  <si>
    <t>10. Venituri anticipate curente</t>
  </si>
  <si>
    <t>11. Alte datorii curente</t>
  </si>
  <si>
    <r>
      <t xml:space="preserve">TOTAL DATORII CURENTE </t>
    </r>
    <r>
      <rPr>
        <sz val="11"/>
        <rFont val="Times New Roman"/>
        <family val="1"/>
        <charset val="204"/>
      </rPr>
      <t>(rd.710 + rd.720 + rd.730 + rd.740 + rd.750 + rd.760 + rd.770 + rd.780 + rd.790 + rd.800 + rd.810)</t>
    </r>
  </si>
  <si>
    <t>F.</t>
  </si>
  <si>
    <t>PROVIZIOANE</t>
  </si>
  <si>
    <t>1. Provizioane pentru beneficiile angajaților</t>
  </si>
  <si>
    <t>2. Provizioane pentru garanții acordate cumpărătorilor/clienților</t>
  </si>
  <si>
    <t>3. Provizioane pentru impozite</t>
  </si>
  <si>
    <t>4. Alte provizioane</t>
  </si>
  <si>
    <r>
      <t xml:space="preserve">TOTAL PROVIZIOANE </t>
    </r>
    <r>
      <rPr>
        <sz val="11"/>
        <rFont val="Times New Roman"/>
        <family val="1"/>
        <charset val="204"/>
      </rPr>
      <t>(rd.830 + rd.840 + rd.850 + rd.860)</t>
    </r>
  </si>
  <si>
    <r>
      <t xml:space="preserve">TOTAL PASIVE </t>
    </r>
    <r>
      <rPr>
        <sz val="11"/>
        <rFont val="Times New Roman"/>
        <family val="1"/>
        <charset val="204"/>
      </rPr>
      <t>(rd.620+rd.700+ rd.820 + rd.870)</t>
    </r>
  </si>
  <si>
    <t>Venituri din vînzări, total</t>
  </si>
  <si>
    <t>venituri din vînzarea produselor și mărfurilor</t>
  </si>
  <si>
    <t>011</t>
  </si>
  <si>
    <t>venituri din prestarea serviciilor și executarea lucrărilor</t>
  </si>
  <si>
    <t>012</t>
  </si>
  <si>
    <t>venituri din contracte de construcție</t>
  </si>
  <si>
    <t>013</t>
  </si>
  <si>
    <t>venituri din contracte de leasing</t>
  </si>
  <si>
    <t>014</t>
  </si>
  <si>
    <t>venituri din contracte de microfinanţare</t>
  </si>
  <si>
    <t>015</t>
  </si>
  <si>
    <t>alte venituri din vînzări</t>
  </si>
  <si>
    <t>016</t>
  </si>
  <si>
    <t>Costul vînzărilor, total</t>
  </si>
  <si>
    <t>din care</t>
  </si>
  <si>
    <t>valoarea contabilă a produselor și mărfurilor vîndute</t>
  </si>
  <si>
    <t>021</t>
  </si>
  <si>
    <t>costul serviciilor prestate și lucrărilor executate terților</t>
  </si>
  <si>
    <t>022</t>
  </si>
  <si>
    <t>costuri aferente contractelor de construcție</t>
  </si>
  <si>
    <t>023</t>
  </si>
  <si>
    <t>costuri aferente contractelor de leasing</t>
  </si>
  <si>
    <t>024</t>
  </si>
  <si>
    <t>costuri aferente contractelor de microfinanţare</t>
  </si>
  <si>
    <t>025</t>
  </si>
  <si>
    <t>alte costuri aferente vînzărilor</t>
  </si>
  <si>
    <t>026</t>
  </si>
  <si>
    <r>
      <t>Profit brut (pierdere brută)</t>
    </r>
    <r>
      <rPr>
        <sz val="11"/>
        <rFont val="Times New Roman"/>
        <family val="1"/>
        <charset val="204"/>
      </rPr>
      <t xml:space="preserve"> (rd.010 – rd.020)</t>
    </r>
  </si>
  <si>
    <t>Alte venituri din activitatea operațională</t>
  </si>
  <si>
    <t>Cheltuieli de distribuire</t>
  </si>
  <si>
    <t>Cheltuieli administrative</t>
  </si>
  <si>
    <t>Alte cheltuieli din activitatea operațională</t>
  </si>
  <si>
    <r>
      <t xml:space="preserve">Rezultatul din activitatea operațională: profit (pierdere) </t>
    </r>
    <r>
      <rPr>
        <sz val="11"/>
        <rFont val="Times New Roman"/>
        <family val="1"/>
        <charset val="204"/>
      </rPr>
      <t>(rd.030 + rd.040 – rd.050 – rd.060 – rd.070)</t>
    </r>
  </si>
  <si>
    <t>Venituri financiare, total</t>
  </si>
  <si>
    <t>venituri din interese de participare</t>
  </si>
  <si>
    <t>091</t>
  </si>
  <si>
    <t>inclusiv: veniturile obținute de la părțile afiliate</t>
  </si>
  <si>
    <t>092</t>
  </si>
  <si>
    <t>venituri din dobînzi:</t>
  </si>
  <si>
    <t>093</t>
  </si>
  <si>
    <t>094</t>
  </si>
  <si>
    <t>venituri din alte investiții financiare pe termen lung</t>
  </si>
  <si>
    <t>095</t>
  </si>
  <si>
    <t>096</t>
  </si>
  <si>
    <t>venituri aferente ajustărilor de valoare privind investițiile financiare pe termen lung și curente</t>
  </si>
  <si>
    <t>097</t>
  </si>
  <si>
    <t>venituri din ieșirea investițiilor financiare</t>
  </si>
  <si>
    <t>098</t>
  </si>
  <si>
    <t>venituri aferente diferențelor de curs valutar și de sumă</t>
  </si>
  <si>
    <t>099</t>
  </si>
  <si>
    <t>Cheltuieli financiare, total</t>
  </si>
  <si>
    <t>cheltuieli privind dobînzile</t>
  </si>
  <si>
    <t>inclusiv: cheltuielile aferente părților afiliate</t>
  </si>
  <si>
    <t>cheltuieli aferente ajustărilor de valoare privind investițiile financiare pe termen lung și curente</t>
  </si>
  <si>
    <t>cheltuieli aferente ieșirii investițiilor financiare</t>
  </si>
  <si>
    <t>cheltuieli aferente diferențelor de curs valutar și de sumă</t>
  </si>
  <si>
    <r>
      <t xml:space="preserve">Rezultatul: profit (pierdere) financiar(ă) </t>
    </r>
    <r>
      <rPr>
        <sz val="11"/>
        <rFont val="Times New Roman"/>
        <family val="1"/>
        <charset val="204"/>
      </rPr>
      <t>(rd.090 – rd.100)</t>
    </r>
  </si>
  <si>
    <t>Venituri cu active imobilizate și excepționale</t>
  </si>
  <si>
    <t>Cheltuieli cu active imobilizate și excepționale</t>
  </si>
  <si>
    <t>Rezultatul din operațiuni cu active imobilizate și excepționale: profit (pierdere) (rd.120 -rd.130)</t>
  </si>
  <si>
    <r>
      <t xml:space="preserve">Rezultatul din alte activități: profit (pierdere) </t>
    </r>
    <r>
      <rPr>
        <sz val="11"/>
        <rFont val="Times New Roman"/>
        <family val="1"/>
        <charset val="204"/>
      </rPr>
      <t>(rd.110 +rd.140)</t>
    </r>
  </si>
  <si>
    <r>
      <t xml:space="preserve">Profit (pierdere) pînă la impozitare </t>
    </r>
    <r>
      <rPr>
        <sz val="11"/>
        <rFont val="Times New Roman"/>
        <family val="1"/>
        <charset val="204"/>
      </rPr>
      <t>(rd.080 + rd.150)</t>
    </r>
  </si>
  <si>
    <t>Cheltuieli privind impozitul pe venit</t>
  </si>
  <si>
    <r>
      <t xml:space="preserve">Profit net (pierdere netă) al perioadei de gestiune </t>
    </r>
    <r>
      <rPr>
        <sz val="11"/>
        <rFont val="Times New Roman"/>
        <family val="1"/>
        <charset val="204"/>
      </rPr>
      <t>(rd.160 – rd.170)</t>
    </r>
  </si>
  <si>
    <t>SITUAŢIA FLUXURILOR DE NUMERAR</t>
  </si>
  <si>
    <t>Fluxuri de numerar din activitatea operațională</t>
  </si>
  <si>
    <t>Plăți pentru stocuri și servicii procurate</t>
  </si>
  <si>
    <t>Plăți către angajați și organe de asigurare socială și medicală</t>
  </si>
  <si>
    <t>Alte plăți</t>
  </si>
  <si>
    <r>
      <t xml:space="preserve">Fluxul net de numerar din activitatea operațională </t>
    </r>
    <r>
      <rPr>
        <sz val="11"/>
        <rFont val="Times New Roman"/>
        <family val="1"/>
        <charset val="204"/>
      </rPr>
      <t>(rd.010 – rd.020 – rd.030 – rd.040 – rd.050 + rd.060 – rd.070 )</t>
    </r>
  </si>
  <si>
    <t>Fluxuri de numerar din activitatea de investiții</t>
  </si>
  <si>
    <t>Plăți aferente intrărilor de active imobilizate</t>
  </si>
  <si>
    <t>inclusiv: dividende încasate din străinătate</t>
  </si>
  <si>
    <t>Alte încasări (plăți)</t>
  </si>
  <si>
    <r>
      <t>Fluxul net de numerar din activitatea de investiții</t>
    </r>
    <r>
      <rPr>
        <sz val="11"/>
        <rFont val="Times New Roman"/>
        <family val="1"/>
        <charset val="204"/>
      </rPr>
      <t xml:space="preserve"> (rd.090 – rd.100 + rd.110 + rd.120 ± rd.130)</t>
    </r>
  </si>
  <si>
    <t>Încasări sub formă de credite și împrumuturi</t>
  </si>
  <si>
    <t>Plăți aferente rambursării creditelor și împrumuturilor</t>
  </si>
  <si>
    <t>inclusiv: dividende plătite nerezidenților</t>
  </si>
  <si>
    <t>Încasări din operațiuni de capital</t>
  </si>
  <si>
    <r>
      <t>Fluxul net de numerar din activitatea financiară</t>
    </r>
    <r>
      <rPr>
        <sz val="11"/>
        <rFont val="Times New Roman"/>
        <family val="1"/>
        <charset val="204"/>
      </rPr>
      <t xml:space="preserve"> (rd.150 – rd.160 – rd.170 + rd.180 ± rd.190)</t>
    </r>
  </si>
  <si>
    <r>
      <t xml:space="preserve">Fluxul net de numerar total </t>
    </r>
    <r>
      <rPr>
        <sz val="11"/>
        <rFont val="Times New Roman"/>
        <family val="1"/>
        <charset val="204"/>
      </rPr>
      <t>(± rd.080 ± rd.140 ± rd.200)</t>
    </r>
  </si>
  <si>
    <t>Diferențe de curs valutar favorabile (nefavorabile)</t>
  </si>
  <si>
    <r>
      <t xml:space="preserve">Sold de numerar la sfîrşitul perioadei de gestiune </t>
    </r>
    <r>
      <rPr>
        <sz val="11"/>
        <rFont val="Times New Roman"/>
        <family val="1"/>
        <charset val="204"/>
      </rPr>
      <t>(± rd.210 ± rd.220 + rd.230)</t>
    </r>
  </si>
  <si>
    <r>
      <t>SITUAŢIA MODIFICĂRILOR CAPITALULUI PROPRIU (</t>
    </r>
    <r>
      <rPr>
        <i/>
        <sz val="11"/>
        <color theme="1"/>
        <rFont val="Times New Roman"/>
        <family val="1"/>
        <charset val="204"/>
      </rPr>
      <t>pentru ultima perioadă de gestiune raportată la BNS</t>
    </r>
    <r>
      <rPr>
        <b/>
        <sz val="11"/>
        <color theme="1"/>
        <rFont val="Times New Roman"/>
        <family val="1"/>
        <charset val="204"/>
      </rPr>
      <t>)</t>
    </r>
  </si>
  <si>
    <t>Cod rd</t>
  </si>
  <si>
    <t>Sold la începutul perioadei  de gestiune</t>
  </si>
  <si>
    <t>Majorări</t>
  </si>
  <si>
    <t>Diminuări</t>
  </si>
  <si>
    <t>Sold la sfîrşitul perioadei de gestiune</t>
  </si>
  <si>
    <t>I</t>
  </si>
  <si>
    <t>Capital social şi suplimentar</t>
  </si>
  <si>
    <t>Capital social</t>
  </si>
  <si>
    <t>Capital suplimentar</t>
  </si>
  <si>
    <t>Capital nevărsat</t>
  </si>
  <si>
    <t>Capital neînregistrat</t>
  </si>
  <si>
    <t>Capital retras</t>
  </si>
  <si>
    <r>
      <t xml:space="preserve">Total capital social și neînregistrat 
</t>
    </r>
    <r>
      <rPr>
        <sz val="11"/>
        <color theme="1"/>
        <rFont val="Times New Roman"/>
        <family val="1"/>
        <charset val="204"/>
      </rPr>
      <t>(rd.010 + rd.020 + rd.030 + rd.040+ rd.050)</t>
    </r>
  </si>
  <si>
    <t>II</t>
  </si>
  <si>
    <t>Prime de capital</t>
  </si>
  <si>
    <t>III</t>
  </si>
  <si>
    <t>Rezerve</t>
  </si>
  <si>
    <t>Capital de rezervă</t>
  </si>
  <si>
    <t>Rezerve statutare</t>
  </si>
  <si>
    <t>Alte rezerve</t>
  </si>
  <si>
    <t>100</t>
  </si>
  <si>
    <r>
      <t xml:space="preserve">Total rezerve 
</t>
    </r>
    <r>
      <rPr>
        <sz val="11"/>
        <rFont val="Times New Roman"/>
        <family val="1"/>
        <charset val="204"/>
      </rPr>
      <t>(rd.080 + rd.090 + rd.100)</t>
    </r>
  </si>
  <si>
    <t>110</t>
  </si>
  <si>
    <t>IV</t>
  </si>
  <si>
    <t>Profit (pierdere neacoperită)</t>
  </si>
  <si>
    <t>Corecţii ale rezultatelor anilor precedenţi</t>
  </si>
  <si>
    <t>120</t>
  </si>
  <si>
    <t>Profit nerepartizat (pierdere neacoperită) al anilor precedenţi</t>
  </si>
  <si>
    <t>130</t>
  </si>
  <si>
    <t>Profit net (pierdere netă) al perioadei de gestiune</t>
  </si>
  <si>
    <t>140</t>
  </si>
  <si>
    <t>Profit utilizat al perioadei de gestiune</t>
  </si>
  <si>
    <t>150</t>
  </si>
  <si>
    <r>
      <t xml:space="preserve">Total profit (pierdere) 
</t>
    </r>
    <r>
      <rPr>
        <sz val="11"/>
        <color theme="1"/>
        <rFont val="Times New Roman"/>
        <family val="1"/>
        <charset val="204"/>
      </rPr>
      <t>(rd.120 + rd.130 + rd.140 + rd.150)</t>
    </r>
  </si>
  <si>
    <t>V</t>
  </si>
  <si>
    <t>Rezerve din reevaluare</t>
  </si>
  <si>
    <t>170</t>
  </si>
  <si>
    <t>VI</t>
  </si>
  <si>
    <t>Alte elemente de capital propriu</t>
  </si>
  <si>
    <t>180</t>
  </si>
  <si>
    <r>
      <t xml:space="preserve">Total capital propriu 
</t>
    </r>
    <r>
      <rPr>
        <sz val="11"/>
        <color theme="1"/>
        <rFont val="Times New Roman"/>
        <family val="1"/>
        <charset val="204"/>
      </rPr>
      <t>(rd.060 + rd.070 + rd.110 + rd.160 + rd.170 + rd.180)</t>
    </r>
  </si>
  <si>
    <t>190</t>
  </si>
  <si>
    <t>Nu se imprimă</t>
  </si>
  <si>
    <r>
      <t>Total active imobilizate/</t>
    </r>
    <r>
      <rPr>
        <sz val="9"/>
        <rFont val="Calibri Light"/>
        <family val="1"/>
        <charset val="204"/>
        <scheme val="major"/>
      </rPr>
      <t xml:space="preserve"> </t>
    </r>
    <r>
      <rPr>
        <i/>
        <sz val="9"/>
        <rFont val="Calibri Light"/>
        <family val="1"/>
        <charset val="204"/>
        <scheme val="major"/>
      </rPr>
      <t>Total active</t>
    </r>
  </si>
  <si>
    <r>
      <t>Total active circulante/</t>
    </r>
    <r>
      <rPr>
        <sz val="9"/>
        <rFont val="Calibri Light"/>
        <family val="1"/>
        <charset val="204"/>
        <scheme val="major"/>
      </rPr>
      <t xml:space="preserve"> </t>
    </r>
    <r>
      <rPr>
        <i/>
        <sz val="9"/>
        <rFont val="Calibri Light"/>
        <family val="1"/>
        <charset val="204"/>
        <scheme val="major"/>
      </rPr>
      <t>Total active</t>
    </r>
  </si>
  <si>
    <r>
      <t>Total creanţe /</t>
    </r>
    <r>
      <rPr>
        <sz val="9"/>
        <rFont val="Calibri Light"/>
        <family val="1"/>
        <charset val="204"/>
        <scheme val="major"/>
      </rPr>
      <t xml:space="preserve"> </t>
    </r>
    <r>
      <rPr>
        <i/>
        <sz val="9"/>
        <rFont val="Calibri Light"/>
        <family val="1"/>
        <charset val="204"/>
        <scheme val="major"/>
      </rPr>
      <t>Total active</t>
    </r>
  </si>
  <si>
    <r>
      <t xml:space="preserve">Exprimă independența financiară a întreprinderii. Creșterea ponderii capitalului propriu al întreprinderii în pasivul bilantier, are efecte benefice asupra autonomiei financiare totale, astfel cu cât capitalurile proprii sunt mai mari cu atât mai puțin se apelează la credite pentru finanțarea investițiilor.
</t>
    </r>
    <r>
      <rPr>
        <b/>
        <sz val="9"/>
        <rFont val="Calibri Light"/>
        <family val="1"/>
        <charset val="204"/>
        <scheme val="major"/>
      </rPr>
      <t>Valoarea recomandată min. 33%</t>
    </r>
  </si>
  <si>
    <r>
      <t>(Total datorii</t>
    </r>
    <r>
      <rPr>
        <sz val="9"/>
        <rFont val="Calibri Light"/>
        <family val="1"/>
        <charset val="204"/>
        <scheme val="major"/>
      </rPr>
      <t xml:space="preserve"> </t>
    </r>
    <r>
      <rPr>
        <i/>
        <sz val="9"/>
        <rFont val="Calibri Light"/>
        <family val="1"/>
        <charset val="204"/>
        <scheme val="major"/>
      </rPr>
      <t>pe termen lung+Total datorii curente ) / Total pasive</t>
    </r>
  </si>
  <si>
    <r>
      <t xml:space="preserve">Exprimă ponderea surselor de finanţare externe în sursele totale de finanțare. O valoare ridicată generează costuri suplimentare. Totodată, o cotă semnificativă poate fi condiționată de achiziționarea imobilizărilor corporale. 
</t>
    </r>
    <r>
      <rPr>
        <b/>
        <sz val="9"/>
        <rFont val="Calibri Light"/>
        <family val="1"/>
        <charset val="204"/>
        <scheme val="major"/>
      </rPr>
      <t>Valoarea recomandată max. 67%</t>
    </r>
  </si>
  <si>
    <r>
      <t>Total datorii curente/</t>
    </r>
    <r>
      <rPr>
        <sz val="9"/>
        <rFont val="Calibri Light"/>
        <family val="1"/>
        <charset val="204"/>
        <scheme val="major"/>
      </rPr>
      <t xml:space="preserve"> </t>
    </r>
    <r>
      <rPr>
        <i/>
        <sz val="9"/>
        <rFont val="Calibri Light"/>
        <family val="1"/>
        <charset val="204"/>
        <scheme val="major"/>
      </rPr>
      <t>Total datorii</t>
    </r>
  </si>
  <si>
    <t>Prezintă ponderea datoriilor cu un termen de exigibilitate mai mic de un an în totalul pasivelor întreprinderii . O rată ridicată poate fi considerată ca fiind nefavorabilă întreprinderii, aceasta fiind supusă riscului de apariţie a unor dificultăţi ulterioare ca urmare a concentrării scadenţelor pentru datorii  într-un  termen mai mic de un an.</t>
  </si>
  <si>
    <r>
      <t>Total active/</t>
    </r>
    <r>
      <rPr>
        <sz val="9"/>
        <rFont val="Calibri Light"/>
        <family val="1"/>
        <charset val="204"/>
        <scheme val="major"/>
      </rPr>
      <t xml:space="preserve"> </t>
    </r>
    <r>
      <rPr>
        <i/>
        <sz val="9"/>
        <rFont val="Calibri Light"/>
        <family val="1"/>
        <charset val="204"/>
        <scheme val="major"/>
      </rPr>
      <t>Total datorii</t>
    </r>
  </si>
  <si>
    <r>
      <t xml:space="preserve">Cuantifică riscul de incapacitate de plată a datoriilor la care este expusă întreprinderea. 
</t>
    </r>
    <r>
      <rPr>
        <b/>
        <sz val="9"/>
        <rFont val="Calibri Light"/>
        <family val="1"/>
        <charset val="204"/>
        <scheme val="major"/>
      </rPr>
      <t xml:space="preserve">Valoarea minimă se consideră 1,4 </t>
    </r>
  </si>
  <si>
    <r>
      <t>Gradul de îndatorare (</t>
    </r>
    <r>
      <rPr>
        <i/>
        <sz val="9"/>
        <rFont val="Calibri Light"/>
        <family val="1"/>
        <charset val="204"/>
        <scheme val="major"/>
      </rPr>
      <t>în baza de active</t>
    </r>
    <r>
      <rPr>
        <sz val="9"/>
        <rFont val="Calibri Light"/>
        <family val="1"/>
        <charset val="204"/>
        <scheme val="major"/>
      </rPr>
      <t>)</t>
    </r>
  </si>
  <si>
    <r>
      <t>Total datorii/</t>
    </r>
    <r>
      <rPr>
        <sz val="9"/>
        <rFont val="Calibri Light"/>
        <family val="1"/>
        <charset val="204"/>
        <scheme val="major"/>
      </rPr>
      <t xml:space="preserve"> </t>
    </r>
    <r>
      <rPr>
        <i/>
        <sz val="9"/>
        <rFont val="Calibri Light"/>
        <family val="1"/>
        <charset val="204"/>
        <scheme val="major"/>
      </rPr>
      <t>Total active</t>
    </r>
  </si>
  <si>
    <r>
      <t>Total datorii/</t>
    </r>
    <r>
      <rPr>
        <sz val="9"/>
        <rFont val="Calibri Light"/>
        <family val="1"/>
        <charset val="204"/>
        <scheme val="major"/>
      </rPr>
      <t xml:space="preserve"> </t>
    </r>
    <r>
      <rPr>
        <i/>
        <sz val="9"/>
        <rFont val="Calibri Light"/>
        <family val="1"/>
        <charset val="204"/>
        <scheme val="major"/>
      </rPr>
      <t>Total capital propriu</t>
    </r>
  </si>
  <si>
    <r>
      <t xml:space="preserve">Coeficientul reflectă suma mijloacelor atrase revenită la 1 leu capital propriu. Cu cât mărimea acestui coeficient este mai mare, cu atât mai riscantă este situaţia financiară a întreprinderii. 
</t>
    </r>
    <r>
      <rPr>
        <b/>
        <sz val="9"/>
        <rFont val="Calibri Light"/>
        <family val="1"/>
        <charset val="204"/>
        <scheme val="major"/>
      </rPr>
      <t>Punctul critic la aprecierea coeficientului de corelaţie este 8.</t>
    </r>
  </si>
  <si>
    <r>
      <t>Datorii financiare/</t>
    </r>
    <r>
      <rPr>
        <sz val="9"/>
        <rFont val="Calibri Light"/>
        <family val="1"/>
        <charset val="204"/>
        <scheme val="major"/>
      </rPr>
      <t xml:space="preserve"> Total c</t>
    </r>
    <r>
      <rPr>
        <i/>
        <sz val="9"/>
        <rFont val="Calibri Light"/>
        <family val="1"/>
        <charset val="204"/>
        <scheme val="major"/>
      </rPr>
      <t>apital propriu</t>
    </r>
  </si>
  <si>
    <r>
      <t xml:space="preserve">Coeficientul reflectă corelaţia între sursele împrumutate şi proprii. Cu cât mărimea acestui coeficient este mai mare, cu atât mai riscantă este situaţia financiară a întreprinderii. </t>
    </r>
    <r>
      <rPr>
        <i/>
        <sz val="9"/>
        <rFont val="Calibri Light"/>
        <family val="1"/>
        <charset val="204"/>
        <scheme val="major"/>
      </rPr>
      <t>(Nu se ia în calcul datoria către fondatori.)</t>
    </r>
    <r>
      <rPr>
        <sz val="9"/>
        <rFont val="Calibri Light"/>
        <family val="1"/>
        <charset val="204"/>
        <scheme val="major"/>
      </rPr>
      <t xml:space="preserve">
</t>
    </r>
    <r>
      <rPr>
        <b/>
        <sz val="9"/>
        <rFont val="Calibri Light"/>
        <family val="1"/>
        <charset val="204"/>
        <scheme val="major"/>
      </rPr>
      <t>Punctul critic la aprecierea coeficientului de corelaţie este 0,7.</t>
    </r>
  </si>
  <si>
    <r>
      <t>Total active circulante/</t>
    </r>
    <r>
      <rPr>
        <sz val="9"/>
        <rFont val="Calibri Light"/>
        <family val="1"/>
        <charset val="204"/>
        <scheme val="major"/>
      </rPr>
      <t xml:space="preserve"> </t>
    </r>
    <r>
      <rPr>
        <i/>
        <sz val="9"/>
        <rFont val="Calibri Light"/>
        <family val="1"/>
        <charset val="204"/>
        <scheme val="major"/>
      </rPr>
      <t>Total datorii curente</t>
    </r>
  </si>
  <si>
    <r>
      <t xml:space="preserve">Arată dacă întreprinderea dispune de active curente suficiente pentru achitarea datoriilor pe termen scurt în perioada gestionară. Limita de jos este condiţionată de faptul că activele curente trebuie să fie cel puţin suficiente pentru achitarea datoriilor pe termen scurt, în caz contrar, întreprinderea va fi insolvabilă. Dacă valoarea acestui coeficient este mult mai mare de 2,5, activele întreprinderii au o structură neraţională: o parte din mijloace sunt “îngheţate” în stocuri; în componenţa producţiei în curs de execuţie sunt incluse comenzi anuale ale cumpărătorilor insolvabili. 
</t>
    </r>
    <r>
      <rPr>
        <b/>
        <sz val="9"/>
        <rFont val="Calibri Light"/>
        <family val="1"/>
        <charset val="204"/>
        <scheme val="major"/>
      </rPr>
      <t>Mărimea lui trebuie să varieze între 1 şi 2.</t>
    </r>
  </si>
  <si>
    <r>
      <t xml:space="preserve">Reprezinta masura in care pot fi acoperite datoriile curente din activele curente lichide sau rapid lichide.
</t>
    </r>
    <r>
      <rPr>
        <b/>
        <sz val="9"/>
        <rFont val="Calibri Light"/>
        <family val="1"/>
        <charset val="204"/>
        <scheme val="major"/>
      </rPr>
      <t>Nivel minim 0,7 - 1,0</t>
    </r>
  </si>
  <si>
    <r>
      <t xml:space="preserve">Reprezinta masura in care pot fi acoperite datoriile totale exigibile din lichiditati si depozite la vedere. 
</t>
    </r>
    <r>
      <rPr>
        <b/>
        <sz val="9"/>
        <rFont val="Calibri Light"/>
        <family val="1"/>
        <charset val="204"/>
        <scheme val="major"/>
      </rPr>
      <t>Nivel minim 0,2</t>
    </r>
  </si>
  <si>
    <r>
      <t>Fluxul net de numerar din activitatea operaţională/</t>
    </r>
    <r>
      <rPr>
        <sz val="9"/>
        <rFont val="Calibri Light"/>
        <family val="1"/>
        <charset val="204"/>
        <scheme val="major"/>
      </rPr>
      <t xml:space="preserve"> </t>
    </r>
    <r>
      <rPr>
        <i/>
        <sz val="9"/>
        <rFont val="Calibri Light"/>
        <family val="1"/>
        <charset val="204"/>
        <scheme val="major"/>
      </rPr>
      <t>Total datorii pe termen lung+Total datorii curente</t>
    </r>
  </si>
  <si>
    <r>
      <t xml:space="preserve">Exprimă capacitatea întreprinderii de onora datoriile din disponibilul bănesc generat de activitatea operațională. </t>
    </r>
    <r>
      <rPr>
        <b/>
        <sz val="9"/>
        <rFont val="Calibri Light"/>
        <family val="1"/>
        <charset val="204"/>
        <scheme val="major"/>
      </rPr>
      <t>Nivel minim &gt; 0</t>
    </r>
  </si>
  <si>
    <t>Reprezintă partea din resursele financiare ce asigură finanţarea permanentă a activelor curente.Valoarea pozitivă  indică existenţa la întreprindere a unui excedent de lichidităţi  faţă de necesităţile pe termen scurt. Valoarea negativă indică existenţa unor dificultăţi financiare privind solvabilitatea şi echilibrul financiar al întreprinderii.</t>
  </si>
  <si>
    <r>
      <t>Venituri din vînzări/</t>
    </r>
    <r>
      <rPr>
        <sz val="9"/>
        <rFont val="Calibri Light"/>
        <family val="1"/>
        <charset val="204"/>
        <scheme val="major"/>
      </rPr>
      <t xml:space="preserve"> C</t>
    </r>
    <r>
      <rPr>
        <i/>
        <sz val="9"/>
        <rFont val="Calibri Light"/>
        <family val="1"/>
        <charset val="204"/>
        <scheme val="major"/>
      </rPr>
      <t>reanţe curente totale</t>
    </r>
  </si>
  <si>
    <r>
      <t>Creanţe curente</t>
    </r>
    <r>
      <rPr>
        <sz val="9"/>
        <rFont val="Calibri Light"/>
        <family val="1"/>
        <charset val="204"/>
        <scheme val="major"/>
      </rPr>
      <t xml:space="preserve"> х </t>
    </r>
    <r>
      <rPr>
        <i/>
        <sz val="9"/>
        <rFont val="Calibri Light"/>
        <family val="1"/>
        <charset val="204"/>
        <scheme val="major"/>
      </rPr>
      <t>365 zile/</t>
    </r>
    <r>
      <rPr>
        <sz val="9"/>
        <rFont val="Calibri Light"/>
        <family val="1"/>
        <charset val="204"/>
        <scheme val="major"/>
      </rPr>
      <t xml:space="preserve"> </t>
    </r>
    <r>
      <rPr>
        <i/>
        <sz val="9"/>
        <rFont val="Calibri Light"/>
        <family val="1"/>
        <charset val="204"/>
        <scheme val="major"/>
      </rPr>
      <t>Venituri din vînzări</t>
    </r>
  </si>
  <si>
    <r>
      <t>Numărul zilelor în perioada de gestiune(365)/</t>
    </r>
    <r>
      <rPr>
        <sz val="9"/>
        <rFont val="Calibri Light"/>
        <family val="1"/>
        <charset val="204"/>
        <scheme val="major"/>
      </rPr>
      <t xml:space="preserve"> </t>
    </r>
    <r>
      <rPr>
        <i/>
        <sz val="9"/>
        <rFont val="Calibri Light"/>
        <family val="1"/>
        <charset val="204"/>
        <scheme val="major"/>
      </rPr>
      <t>coeficientul de rotaţie al datoriilor curente</t>
    </r>
  </si>
  <si>
    <r>
      <t>Profit brut (pierdere brută)/</t>
    </r>
    <r>
      <rPr>
        <sz val="9"/>
        <rFont val="Calibri Light"/>
        <family val="1"/>
        <charset val="204"/>
        <scheme val="major"/>
      </rPr>
      <t xml:space="preserve"> </t>
    </r>
    <r>
      <rPr>
        <i/>
        <sz val="9"/>
        <rFont val="Calibri Light"/>
        <family val="1"/>
        <charset val="204"/>
        <scheme val="major"/>
      </rPr>
      <t>Venituri din vînzări*100%</t>
    </r>
  </si>
  <si>
    <r>
      <t xml:space="preserve">Indicatorul semnifică capacitatea întreprinderii de a genera suficiente venituri din vânzări pentru acoperirea necesităților de administrare a întreprinderii. 
</t>
    </r>
    <r>
      <rPr>
        <b/>
        <sz val="9"/>
        <rFont val="Calibri Light"/>
        <family val="1"/>
        <charset val="204"/>
        <scheme val="major"/>
      </rPr>
      <t>Valoarea recomandată 20%</t>
    </r>
  </si>
  <si>
    <t>Profit net /(pierdere netă) a perioadei de gestiune) / Valoarea activelor totale*100%</t>
  </si>
  <si>
    <t>Profit net (pierdere netă) al perioadei de gestiune/ Capital propriu*100%</t>
  </si>
  <si>
    <r>
      <t>Productivitatea muncii (</t>
    </r>
    <r>
      <rPr>
        <i/>
        <sz val="9"/>
        <rFont val="Calibri Light"/>
        <family val="1"/>
        <charset val="204"/>
        <scheme val="major"/>
      </rPr>
      <t>în baza venitului din vânzări</t>
    </r>
    <r>
      <rPr>
        <sz val="9"/>
        <rFont val="Calibri Light"/>
        <family val="1"/>
        <charset val="204"/>
        <scheme val="major"/>
      </rPr>
      <t>)</t>
    </r>
  </si>
  <si>
    <r>
      <t>Productivitatea muncii (</t>
    </r>
    <r>
      <rPr>
        <i/>
        <sz val="9"/>
        <rFont val="Calibri Light"/>
        <family val="1"/>
        <charset val="204"/>
        <scheme val="major"/>
      </rPr>
      <t>în baza valorii producției fabricate</t>
    </r>
    <r>
      <rPr>
        <sz val="9"/>
        <rFont val="Calibri Light"/>
        <family val="1"/>
        <charset val="204"/>
        <scheme val="major"/>
      </rPr>
      <t>)</t>
    </r>
  </si>
  <si>
    <t>Întreprinderea:</t>
  </si>
  <si>
    <r>
      <rPr>
        <b/>
        <sz val="14"/>
        <color theme="1"/>
        <rFont val="Times New Roman"/>
        <family val="1"/>
        <charset val="204"/>
      </rPr>
      <t>Volumul vânzărilor prognozate</t>
    </r>
    <r>
      <rPr>
        <sz val="14"/>
        <color theme="8"/>
        <rFont val="Times New Roman"/>
        <family val="1"/>
        <charset val="204"/>
      </rPr>
      <t xml:space="preserve">
</t>
    </r>
  </si>
  <si>
    <t>Ritmul de creștere, %</t>
  </si>
  <si>
    <t>Structura vânzărilor, %</t>
  </si>
  <si>
    <t>2023 efectiv</t>
  </si>
  <si>
    <t>Prognoza 2026</t>
  </si>
  <si>
    <t>Prognoza 2027</t>
  </si>
  <si>
    <t>2024/2023</t>
  </si>
  <si>
    <t>2025/2024</t>
  </si>
  <si>
    <t>2026/2025</t>
  </si>
  <si>
    <t>2027/2026</t>
  </si>
  <si>
    <t>Furnizorul/prestatorul potențial identificat</t>
  </si>
  <si>
    <r>
      <t xml:space="preserve">Preț unitar </t>
    </r>
    <r>
      <rPr>
        <sz val="10"/>
        <color rgb="FF000000"/>
        <rFont val="Times New Roman"/>
        <family val="1"/>
      </rPr>
      <t>(MDL)</t>
    </r>
  </si>
  <si>
    <r>
      <t>Alte cheltuieli necesare la realizarea proiectului investițional</t>
    </r>
    <r>
      <rPr>
        <b/>
        <sz val="9"/>
        <color theme="1"/>
        <rFont val="Times New Roman"/>
        <family val="1"/>
        <charset val="204"/>
      </rPr>
      <t xml:space="preserve"> </t>
    </r>
    <r>
      <rPr>
        <i/>
        <sz val="9"/>
        <color theme="1"/>
        <rFont val="Times New Roman"/>
        <family val="1"/>
        <charset val="204"/>
      </rPr>
      <t>(acestea se planifică și în Indicatorii principali și Situația fluxurilor de numerar prognozată )</t>
    </r>
    <r>
      <rPr>
        <b/>
        <sz val="14"/>
        <color theme="1"/>
        <rFont val="Times New Roman"/>
        <family val="1"/>
      </rPr>
      <t>***</t>
    </r>
  </si>
  <si>
    <t>Articole de cheltuieli</t>
  </si>
  <si>
    <t>VALOAREA TOTALĂ A PROIECTULUI INVESTIȚIONAL</t>
  </si>
  <si>
    <t>(Este obligatoriu să completați toate celulele goale din tabel. Completați cu 0 celulele în care nu aveți valori.)</t>
  </si>
  <si>
    <t>anul în curs</t>
  </si>
  <si>
    <t>Valoarea exporturilor (unități valorice)</t>
  </si>
  <si>
    <r>
      <t>Productivitatea muncii</t>
    </r>
    <r>
      <rPr>
        <i/>
        <sz val="11"/>
        <color rgb="FF000000"/>
        <rFont val="Times New Roman"/>
        <family val="1"/>
        <charset val="204"/>
      </rPr>
      <t xml:space="preserve"> (în baza valorii producției fabricate)</t>
    </r>
  </si>
  <si>
    <t xml:space="preserve">Lista articolelor de investiții care vor fi procurate în cadrul proiectului investițional
</t>
  </si>
  <si>
    <t>Alte venituri operaționale, lei</t>
  </si>
  <si>
    <t>Profit/ pierderi din activitatea operațională, lei</t>
  </si>
  <si>
    <t>Rezultatul din alte activități, lei</t>
  </si>
  <si>
    <t>Impozit pe venit, lei</t>
  </si>
  <si>
    <t>Evoluția principalilor indicatori economico-financiari ai întreprinderii urmare a implementării proiectului investițional în cadrul Programului de sprijin al micilor producători</t>
  </si>
  <si>
    <t>Programul de sprijin al micilor producători</t>
  </si>
  <si>
    <t>* Suma grantului este de maxim 70% din valoarea proiectului investițional (fără TVA)</t>
  </si>
  <si>
    <t>** Contribuția Beneficiarului va constitui minim 30% din valoarea proiectului investițional, fără TVA (Valoarea investiției fără TVA - 70% = suma maximală a GRANT-ului care poate fi solicitată).</t>
  </si>
  <si>
    <t>*** Se includ alte achiziții, cheltuieli necesare pentru realizarea proiectului, cum ar fi: cheltuieli de instalare, testare, transportare, mentenanță ulterioară, etc.)</t>
  </si>
  <si>
    <t>Raportul dintre durata de colectare a creanțelor și perioada de achitare a datoriilor curente</t>
  </si>
  <si>
    <t>Venituri din vânzări (cifra de afaceri), lei</t>
  </si>
  <si>
    <t>Profit / pierdere netă, lei</t>
  </si>
  <si>
    <t>Capital propriu, lei</t>
  </si>
  <si>
    <t>Numărul de salariați, pers.</t>
  </si>
  <si>
    <t>Productivitatea muncii (VV/ număr angajați) (lei)</t>
  </si>
  <si>
    <t>Salariul mediu lunar pe întreprindere, lei</t>
  </si>
  <si>
    <t>2024 efectiv</t>
  </si>
  <si>
    <t>Prognoza 2028</t>
  </si>
  <si>
    <t>2028/2027</t>
  </si>
  <si>
    <t>Creștere anul 2028 / 2024, %</t>
  </si>
  <si>
    <t>Ritmul de creștere mediu anual, %</t>
  </si>
  <si>
    <t>Rezultatul din activitatea operațională, lei</t>
  </si>
  <si>
    <t>Pentru 2025 se specifică obligatoriu pentru ce perioadă se prezintă datele</t>
  </si>
  <si>
    <t>Nr.</t>
  </si>
  <si>
    <t>Criterii de evaluare</t>
  </si>
  <si>
    <r>
      <t xml:space="preserve">Prestator/Furnizor 
</t>
    </r>
    <r>
      <rPr>
        <b/>
        <sz val="9"/>
        <color theme="4" tint="0.39997558519241921"/>
        <rFont val="Times New Roman"/>
        <family val="1"/>
      </rPr>
      <t>(se va indica denumirea companie)</t>
    </r>
  </si>
  <si>
    <t>IDNO</t>
  </si>
  <si>
    <t xml:space="preserve">Serviciu /echipament </t>
  </si>
  <si>
    <t>se va indica IDNO</t>
  </si>
  <si>
    <t>se va indica  Serviciul /echipamentul care urmează a fi achiziționat</t>
  </si>
  <si>
    <t>Prestatorul de servicii/Furnizorul este o companie afiliată sau subsidiară întreprinderii beneficiare de grant :</t>
  </si>
  <si>
    <t>este independentă financiar de Beneficiarul de Grant și operează pe piața RM în baza dreptului comercial.</t>
  </si>
  <si>
    <t>DA/NU</t>
  </si>
  <si>
    <t xml:space="preserve"> este afiliată sau subsidiară Beneficiarului de Grant</t>
  </si>
  <si>
    <t>Prestatorul de servicii/Furnizorul este eligibil în conformitate cu:</t>
  </si>
  <si>
    <t>2.1.</t>
  </si>
  <si>
    <t xml:space="preserve">este in conflict de interese fata de Beneficiar de Grant, inclusiv vizavi de alţi clienţi actuali sau precendenţi, </t>
  </si>
  <si>
    <t>2.2.</t>
  </si>
  <si>
    <t>se află în situaţia de incapacitate de a-şi onora obligaţiile în interesul Beneficiarului de Grant</t>
  </si>
  <si>
    <t>2.3.</t>
  </si>
  <si>
    <t>a fost implicat in elaborarea Termenilor de Referinta pentru acest proiect direct sau  prin intermediu companiei afiliată  sau subsidiară întreprinderii Beneficiare de Grant (direct sau indirect)</t>
  </si>
  <si>
    <t xml:space="preserve">Prestatorul / Furnizorul a fost selectat:
-prin concurs transparent şi echitabil
-fără concurs: în baza rezultatelor obținute în urma analizei pieții  sau contractul a fost semnat cu prestator/furnizor prestabilit </t>
  </si>
  <si>
    <t>Descrieți  detaliat procedură de selecate a furnizorului</t>
  </si>
  <si>
    <t xml:space="preserve">	Reclamații primite</t>
  </si>
  <si>
    <t>DA/NU
În cazul DA prezentați detalii</t>
  </si>
  <si>
    <t>Echipamentul procurat este nou și neutilizat</t>
  </si>
  <si>
    <r>
      <rPr>
        <b/>
        <sz val="11"/>
        <rFont val="Times New Roman"/>
        <family val="1"/>
      </rPr>
      <t>Solicitant:</t>
    </r>
    <r>
      <rPr>
        <sz val="11"/>
        <rFont val="Times New Roman"/>
        <family val="1"/>
      </rPr>
      <t xml:space="preserve">
Declar pe propria răspundere că am luat cunoştinţă cu toate condiţiile de participare în proiect, precum şi că informaţia prezentată de mine este adevărată în toate aspectele.
Oferirea de informației falsă poate duce la:
 - nulitatea aprobării contractelor cu Prestator de servicii/Furnizor sus mentionat, care ar urma să fie cofinanțate din sursele Proiectului investițional implementat cu suportul Programului de creștere a competitivității întreprinderilor mici și mijlocii și internaționalizare  acestora;
 - obligarea beneficiarului de a returna sumele deja achitate în cadrul proiectului aprobat. 
Nume, prenume persoanei, care a semnat Fișa  ____________________________ 
Funcția  _______________
*Semnătura   _______________________________
</t>
    </r>
  </si>
  <si>
    <r>
      <t>Persoanele afiliate –</t>
    </r>
    <r>
      <rPr>
        <sz val="10"/>
        <rFont val="Times New Roman"/>
        <family val="1"/>
      </rPr>
      <t xml:space="preserve"> soțul/soția, rudele sau afinii până la gradul al doilea de rudenie cu Beneficiarul Programului.</t>
    </r>
  </si>
  <si>
    <r>
      <rPr>
        <b/>
        <sz val="10"/>
        <color theme="1"/>
        <rFont val="Times New Roman"/>
        <family val="1"/>
      </rPr>
      <t>Conflict de interes</t>
    </r>
    <r>
      <rPr>
        <sz val="10"/>
        <color theme="1"/>
        <rFont val="Times New Roman"/>
        <family val="1"/>
      </rPr>
      <t xml:space="preserve"> – constituie utilizarea calității de fondator/administrator al întreprinderii, în folos propriu sau a persoanelor afiliate, pentru aranjarea tranzacțiilor fictive și/sau cu Beneficiarul Programului în scopul justificării efectuării investiției din contul resurselor proprii și finanțării nerambursabile.</t>
    </r>
  </si>
  <si>
    <t>Fișa de verificare a achizițiilor pentru contractarea serviciilor pentru dezvoltare a afacerii/echipamentelor de către beneficiari în cadrul Programului de sprijin al micilor producători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</si>
</sst>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_ ;[Red]\-#,##0\ "/>
    <numFmt numFmtId="165" formatCode="#,##0.00_ ;[Red]\-#,##0.00\ "/>
    <numFmt numFmtId="166" formatCode="#,##0.0_ ;[Red]\-#,##0.0\ "/>
    <numFmt numFmtId="167" formatCode="0.0"/>
    <numFmt numFmtId="168" formatCode="0.0%"/>
    <numFmt numFmtId="169" formatCode="0_ ;[Red]\-0\ "/>
  </numFmts>
  <fonts count="81" x14ac:knownFonts="1">
    <font>
      <sz val="11"/>
      <color theme="1"/>
      <name val="Calibri"/>
      <family val="2"/>
      <charset val="204"/>
      <scheme val="minor"/>
    </font>
    <font>
      <sz val="11"/>
      <color theme="1"/>
      <name val="Calibri"/>
      <family val="2"/>
      <charset val="204"/>
      <scheme val="minor"/>
    </font>
    <font>
      <sz val="8"/>
      <name val="Calibri"/>
      <family val="2"/>
      <charset val="204"/>
      <scheme val="minor"/>
    </font>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sz val="11"/>
      <color rgb="FFFF0000"/>
      <name val="Times New Roman"/>
      <family val="1"/>
    </font>
    <font>
      <b/>
      <sz val="14"/>
      <color theme="1"/>
      <name val="Times New Roman"/>
      <family val="1"/>
    </font>
    <font>
      <b/>
      <sz val="10"/>
      <color theme="1"/>
      <name val="Times New Roman"/>
      <family val="1"/>
    </font>
    <font>
      <sz val="10"/>
      <color theme="1"/>
      <name val="Times New Roman"/>
      <family val="1"/>
    </font>
    <font>
      <sz val="12"/>
      <color rgb="FFFF0000"/>
      <name val="Times New Roman"/>
      <family val="1"/>
    </font>
    <font>
      <b/>
      <sz val="14"/>
      <color theme="1"/>
      <name val="Times New Roman"/>
      <family val="1"/>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sz val="9"/>
      <color theme="1"/>
      <name val="Times New Roman"/>
      <family val="1"/>
      <charset val="204"/>
    </font>
    <font>
      <b/>
      <sz val="11"/>
      <color rgb="FF000000"/>
      <name val="Times New Roman"/>
      <family val="1"/>
      <charset val="204"/>
    </font>
    <font>
      <sz val="10"/>
      <color theme="1"/>
      <name val="Times New Roman"/>
      <family val="1"/>
      <charset val="204"/>
    </font>
    <font>
      <sz val="11"/>
      <name val="Times New Roman"/>
      <family val="1"/>
      <charset val="204"/>
    </font>
    <font>
      <sz val="9"/>
      <name val="Times New Roman"/>
      <family val="1"/>
      <charset val="204"/>
    </font>
    <font>
      <b/>
      <sz val="16"/>
      <color theme="1"/>
      <name val="Times New Roman"/>
      <family val="1"/>
      <charset val="204"/>
    </font>
    <font>
      <b/>
      <sz val="10"/>
      <color theme="1"/>
      <name val="Times New Roman"/>
      <family val="1"/>
      <charset val="204"/>
    </font>
    <font>
      <sz val="11"/>
      <color rgb="FFFF0000"/>
      <name val="Times New Roman"/>
      <family val="1"/>
      <charset val="204"/>
    </font>
    <font>
      <sz val="11"/>
      <color theme="8"/>
      <name val="Times New Roman"/>
      <family val="1"/>
      <charset val="204"/>
    </font>
    <font>
      <i/>
      <sz val="9"/>
      <name val="Times New Roman"/>
      <family val="1"/>
      <charset val="204"/>
    </font>
    <font>
      <i/>
      <sz val="11"/>
      <color rgb="FF000000"/>
      <name val="Times New Roman"/>
      <family val="1"/>
      <charset val="204"/>
    </font>
    <font>
      <i/>
      <sz val="11"/>
      <color theme="1"/>
      <name val="Times New Roman"/>
      <family val="1"/>
      <charset val="204"/>
    </font>
    <font>
      <b/>
      <sz val="11"/>
      <name val="Times New Roman"/>
      <family val="1"/>
      <charset val="204"/>
    </font>
    <font>
      <i/>
      <sz val="11"/>
      <name val="Times New Roman"/>
      <family val="1"/>
      <charset val="204"/>
    </font>
    <font>
      <i/>
      <sz val="9"/>
      <color theme="1"/>
      <name val="Times New Roman"/>
      <family val="1"/>
      <charset val="204"/>
    </font>
    <font>
      <sz val="11"/>
      <color theme="4" tint="-0.249977111117893"/>
      <name val="Times New Roman"/>
      <family val="1"/>
      <charset val="204"/>
    </font>
    <font>
      <b/>
      <sz val="9"/>
      <color theme="1"/>
      <name val="Times New Roman"/>
      <family val="1"/>
      <charset val="204"/>
    </font>
    <font>
      <b/>
      <u/>
      <sz val="12"/>
      <color theme="1"/>
      <name val="Times New Roman"/>
      <family val="1"/>
      <charset val="204"/>
    </font>
    <font>
      <u/>
      <sz val="11"/>
      <color theme="10"/>
      <name val="Calibri"/>
      <family val="2"/>
      <charset val="204"/>
      <scheme val="minor"/>
    </font>
    <font>
      <b/>
      <sz val="11"/>
      <color rgb="FFFF0000"/>
      <name val="Times New Roman"/>
      <family val="1"/>
      <charset val="204"/>
    </font>
    <font>
      <b/>
      <sz val="10"/>
      <name val="Times New Roman"/>
      <family val="1"/>
      <charset val="204"/>
    </font>
    <font>
      <b/>
      <sz val="11"/>
      <color theme="9" tint="0.59999389629810485"/>
      <name val="Times New Roman"/>
      <family val="1"/>
      <charset val="204"/>
    </font>
    <font>
      <b/>
      <sz val="11"/>
      <color theme="6" tint="0.79998168889431442"/>
      <name val="Times New Roman"/>
      <family val="1"/>
      <charset val="204"/>
    </font>
    <font>
      <sz val="10"/>
      <name val="Times New Roman"/>
      <family val="1"/>
      <charset val="204"/>
    </font>
    <font>
      <i/>
      <sz val="10"/>
      <name val="Times New Roman"/>
      <family val="1"/>
      <charset val="204"/>
    </font>
    <font>
      <sz val="8"/>
      <name val="Times New Roman"/>
      <family val="1"/>
      <charset val="204"/>
    </font>
    <font>
      <b/>
      <sz val="9"/>
      <name val="Times New Roman"/>
      <family val="1"/>
      <charset val="204"/>
    </font>
    <font>
      <b/>
      <sz val="8"/>
      <name val="Times New Roman"/>
      <family val="1"/>
      <charset val="204"/>
    </font>
    <font>
      <b/>
      <i/>
      <sz val="11"/>
      <name val="Times New Roman"/>
      <family val="1"/>
      <charset val="204"/>
    </font>
    <font>
      <u/>
      <sz val="10"/>
      <color theme="10"/>
      <name val="Times New Roman"/>
      <family val="1"/>
      <charset val="204"/>
    </font>
    <font>
      <sz val="11"/>
      <name val="Calibri Light"/>
      <family val="1"/>
      <charset val="204"/>
      <scheme val="major"/>
    </font>
    <font>
      <sz val="10"/>
      <name val="Calibri Light"/>
      <family val="1"/>
      <charset val="204"/>
      <scheme val="major"/>
    </font>
    <font>
      <sz val="8"/>
      <name val="Calibri Light"/>
      <family val="1"/>
      <charset val="204"/>
      <scheme val="major"/>
    </font>
    <font>
      <sz val="9"/>
      <name val="Calibri Light"/>
      <family val="1"/>
      <charset val="204"/>
      <scheme val="major"/>
    </font>
    <font>
      <b/>
      <sz val="11"/>
      <name val="Calibri Light"/>
      <family val="1"/>
      <charset val="204"/>
      <scheme val="major"/>
    </font>
    <font>
      <sz val="9"/>
      <color rgb="FFFF0000"/>
      <name val="Calibri Light"/>
      <family val="1"/>
      <charset val="204"/>
      <scheme val="major"/>
    </font>
    <font>
      <b/>
      <sz val="9"/>
      <name val="Calibri Light"/>
      <family val="1"/>
      <charset val="204"/>
      <scheme val="major"/>
    </font>
    <font>
      <b/>
      <sz val="8"/>
      <name val="Calibri Light"/>
      <family val="1"/>
      <charset val="204"/>
      <scheme val="major"/>
    </font>
    <font>
      <i/>
      <sz val="9"/>
      <name val="Calibri Light"/>
      <family val="1"/>
      <charset val="204"/>
      <scheme val="major"/>
    </font>
    <font>
      <b/>
      <sz val="10"/>
      <color rgb="FFFF0000"/>
      <name val="Calibri Light"/>
      <family val="1"/>
      <charset val="204"/>
      <scheme val="major"/>
    </font>
    <font>
      <b/>
      <sz val="10"/>
      <name val="Calibri Light"/>
      <family val="1"/>
      <charset val="204"/>
      <scheme val="major"/>
    </font>
    <font>
      <b/>
      <sz val="12"/>
      <color theme="1"/>
      <name val="Times New Roman"/>
      <family val="1"/>
      <charset val="204"/>
    </font>
    <font>
      <sz val="11"/>
      <color theme="0"/>
      <name val="Times New Roman"/>
      <family val="1"/>
      <charset val="204"/>
    </font>
    <font>
      <sz val="14"/>
      <color theme="1"/>
      <name val="Times New Roman"/>
      <family val="1"/>
      <charset val="204"/>
    </font>
    <font>
      <sz val="14"/>
      <color theme="8"/>
      <name val="Times New Roman"/>
      <family val="1"/>
      <charset val="204"/>
    </font>
    <font>
      <b/>
      <sz val="10"/>
      <color rgb="FF000000"/>
      <name val="Times New Roman"/>
      <family val="1"/>
    </font>
    <font>
      <sz val="10"/>
      <color rgb="FF000000"/>
      <name val="Times New Roman"/>
      <family val="1"/>
    </font>
    <font>
      <sz val="12"/>
      <color theme="1"/>
      <name val="Times New Roman"/>
      <family val="1"/>
      <charset val="204"/>
    </font>
    <font>
      <sz val="16"/>
      <color rgb="FFFF0000"/>
      <name val="Times New Roman"/>
      <family val="1"/>
    </font>
    <font>
      <b/>
      <sz val="14"/>
      <color rgb="FFFF0000"/>
      <name val="Times New Roman"/>
      <family val="1"/>
      <charset val="204"/>
    </font>
    <font>
      <b/>
      <sz val="10"/>
      <color rgb="FFFF0000"/>
      <name val="Times New Roman"/>
      <family val="1"/>
    </font>
    <font>
      <sz val="11"/>
      <color theme="0"/>
      <name val="Times New Roman"/>
      <family val="1"/>
    </font>
    <font>
      <b/>
      <sz val="11"/>
      <color theme="1"/>
      <name val="Calibri"/>
      <family val="2"/>
      <charset val="204"/>
      <scheme val="minor"/>
    </font>
    <font>
      <sz val="11"/>
      <color theme="1"/>
      <name val="Calibri"/>
      <family val="2"/>
      <charset val="238"/>
      <scheme val="minor"/>
    </font>
    <font>
      <b/>
      <sz val="11"/>
      <color theme="1"/>
      <name val="Times New Roman"/>
      <family val="1"/>
    </font>
    <font>
      <b/>
      <sz val="9"/>
      <color theme="4" tint="0.39997558519241921"/>
      <name val="Times New Roman"/>
      <family val="1"/>
    </font>
    <font>
      <i/>
      <sz val="10"/>
      <color theme="4"/>
      <name val="Times New Roman"/>
      <family val="1"/>
    </font>
    <font>
      <sz val="11"/>
      <name val="Times New Roman"/>
      <family val="1"/>
    </font>
    <font>
      <b/>
      <i/>
      <sz val="11"/>
      <color theme="4"/>
      <name val="Times New Roman"/>
      <family val="1"/>
    </font>
    <font>
      <b/>
      <sz val="11"/>
      <name val="Times New Roman"/>
      <family val="1"/>
    </font>
    <font>
      <sz val="11"/>
      <name val="Calibri"/>
      <family val="2"/>
      <charset val="238"/>
      <scheme val="minor"/>
    </font>
    <font>
      <b/>
      <sz val="10"/>
      <name val="Times New Roman"/>
      <family val="1"/>
    </font>
    <font>
      <sz val="10"/>
      <name val="Times New Roman"/>
      <family val="1"/>
    </font>
    <font>
      <b/>
      <sz val="11"/>
      <color rgb="FFFF0000"/>
      <name val="Times New Roman"/>
      <family val="1"/>
    </font>
    <font>
      <b/>
      <sz val="11"/>
      <color rgb="FFFF0000"/>
      <name val="Calibri"/>
      <family val="2"/>
      <scheme val="minor"/>
    </font>
  </fonts>
  <fills count="12">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5999938962981048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theme="9"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9" tint="-0.24994659260841701"/>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medium">
        <color theme="9" tint="-0.24994659260841701"/>
      </top>
      <bottom style="medium">
        <color theme="9" tint="-0.24994659260841701"/>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medium">
        <color theme="9" tint="-0.24994659260841701"/>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theme="0" tint="-0.499984740745262"/>
      </bottom>
      <diagonal/>
    </border>
    <border>
      <left/>
      <right style="thin">
        <color theme="0"/>
      </right>
      <top/>
      <bottom style="thin">
        <color theme="0" tint="-0.499984740745262"/>
      </bottom>
      <diagonal/>
    </border>
    <border>
      <left/>
      <right/>
      <top style="thin">
        <color theme="0"/>
      </top>
      <bottom/>
      <diagonal/>
    </border>
    <border>
      <left/>
      <right/>
      <top/>
      <bottom style="medium">
        <color theme="3" tint="0.39994506668294322"/>
      </bottom>
      <diagonal/>
    </border>
    <border>
      <left/>
      <right style="thin">
        <color theme="0"/>
      </right>
      <top/>
      <bottom style="medium">
        <color theme="3" tint="0.39994506668294322"/>
      </bottom>
      <diagonal/>
    </border>
    <border>
      <left style="thin">
        <color theme="0"/>
      </left>
      <right style="thin">
        <color theme="0"/>
      </right>
      <top/>
      <bottom style="medium">
        <color theme="3" tint="0.3999450666829432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medium">
        <color rgb="FF0070C0"/>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9" fontId="1" fillId="0" borderId="0" applyFont="0" applyFill="0" applyBorder="0" applyAlignment="0" applyProtection="0"/>
    <xf numFmtId="0" fontId="3" fillId="0" borderId="0"/>
    <xf numFmtId="0" fontId="34" fillId="0" borderId="0" applyNumberFormat="0" applyFill="0" applyBorder="0" applyAlignment="0" applyProtection="0"/>
    <xf numFmtId="0" fontId="39" fillId="0" borderId="0"/>
    <xf numFmtId="0" fontId="39" fillId="0" borderId="0"/>
    <xf numFmtId="0" fontId="45" fillId="0" borderId="0" applyNumberFormat="0" applyFill="0" applyBorder="0" applyAlignment="0" applyProtection="0"/>
    <xf numFmtId="9" fontId="39" fillId="0" borderId="0" applyFont="0" applyFill="0" applyBorder="0" applyAlignment="0" applyProtection="0"/>
    <xf numFmtId="0" fontId="69" fillId="0" borderId="0"/>
  </cellStyleXfs>
  <cellXfs count="585">
    <xf numFmtId="0" fontId="0" fillId="0" borderId="0" xfId="0"/>
    <xf numFmtId="0" fontId="5" fillId="5" borderId="0" xfId="2" applyFont="1" applyFill="1"/>
    <xf numFmtId="0" fontId="5" fillId="0" borderId="0" xfId="2" applyFont="1"/>
    <xf numFmtId="0" fontId="13" fillId="0" borderId="3" xfId="2" applyFont="1" applyBorder="1"/>
    <xf numFmtId="0" fontId="13" fillId="0" borderId="5" xfId="2" applyFont="1" applyBorder="1"/>
    <xf numFmtId="0" fontId="13" fillId="0" borderId="0" xfId="2" applyFont="1"/>
    <xf numFmtId="0" fontId="13" fillId="0" borderId="0" xfId="0" applyFont="1" applyProtection="1">
      <protection locked="0"/>
    </xf>
    <xf numFmtId="0" fontId="14" fillId="3" borderId="13" xfId="0" applyFont="1" applyFill="1" applyBorder="1" applyAlignment="1" applyProtection="1">
      <alignment horizontal="center" vertical="top" wrapText="1"/>
      <protection locked="0"/>
    </xf>
    <xf numFmtId="0" fontId="13" fillId="0" borderId="0" xfId="0" applyFont="1" applyAlignment="1" applyProtection="1">
      <alignment vertical="top"/>
      <protection locked="0"/>
    </xf>
    <xf numFmtId="0" fontId="15" fillId="2" borderId="14" xfId="0" applyFont="1" applyFill="1" applyBorder="1" applyAlignment="1" applyProtection="1">
      <alignment vertical="center" wrapText="1"/>
      <protection locked="0"/>
    </xf>
    <xf numFmtId="164" fontId="15" fillId="2" borderId="14" xfId="0" applyNumberFormat="1" applyFont="1" applyFill="1" applyBorder="1" applyAlignment="1" applyProtection="1">
      <alignment horizontal="right" vertical="center" wrapText="1"/>
      <protection locked="0"/>
    </xf>
    <xf numFmtId="0" fontId="16" fillId="0" borderId="0" xfId="0" applyFont="1" applyProtection="1">
      <protection locked="0"/>
    </xf>
    <xf numFmtId="0" fontId="15" fillId="2" borderId="12" xfId="0" applyFont="1" applyFill="1" applyBorder="1" applyAlignment="1" applyProtection="1">
      <alignment vertical="center" wrapText="1"/>
      <protection locked="0"/>
    </xf>
    <xf numFmtId="164" fontId="15" fillId="2" borderId="12" xfId="0" applyNumberFormat="1" applyFont="1" applyFill="1" applyBorder="1" applyAlignment="1" applyProtection="1">
      <alignment horizontal="right" vertical="center" wrapText="1"/>
      <protection locked="0"/>
    </xf>
    <xf numFmtId="0" fontId="17" fillId="3" borderId="12" xfId="0" applyFont="1" applyFill="1" applyBorder="1" applyAlignment="1" applyProtection="1">
      <alignment vertical="center" wrapText="1"/>
      <protection locked="0"/>
    </xf>
    <xf numFmtId="164" fontId="18" fillId="0" borderId="12" xfId="0" applyNumberFormat="1" applyFont="1" applyBorder="1" applyAlignment="1" applyProtection="1">
      <alignment vertical="center"/>
      <protection locked="0"/>
    </xf>
    <xf numFmtId="0" fontId="13" fillId="0" borderId="0" xfId="0" applyFont="1" applyAlignment="1" applyProtection="1">
      <alignment vertical="center"/>
      <protection locked="0"/>
    </xf>
    <xf numFmtId="0" fontId="17" fillId="0" borderId="12" xfId="0" applyFont="1" applyBorder="1" applyAlignment="1" applyProtection="1">
      <alignment vertical="center" wrapText="1"/>
      <protection locked="0"/>
    </xf>
    <xf numFmtId="3" fontId="17" fillId="0" borderId="12" xfId="0" applyNumberFormat="1" applyFont="1" applyBorder="1" applyAlignment="1" applyProtection="1">
      <alignment horizontal="right" vertical="center" wrapText="1"/>
      <protection locked="0"/>
    </xf>
    <xf numFmtId="9" fontId="13" fillId="0" borderId="0" xfId="1" applyFont="1" applyFill="1" applyBorder="1" applyAlignment="1" applyProtection="1">
      <alignment vertical="center"/>
      <protection locked="0"/>
    </xf>
    <xf numFmtId="0" fontId="17" fillId="0" borderId="13" xfId="0" applyFont="1" applyBorder="1" applyAlignment="1" applyProtection="1">
      <alignment vertical="center" wrapText="1"/>
      <protection locked="0"/>
    </xf>
    <xf numFmtId="0" fontId="13" fillId="0" borderId="16" xfId="0" applyFont="1" applyBorder="1" applyAlignment="1" applyProtection="1">
      <alignment vertical="center"/>
      <protection locked="0"/>
    </xf>
    <xf numFmtId="0" fontId="17" fillId="0" borderId="17" xfId="0" applyFont="1" applyBorder="1" applyAlignment="1" applyProtection="1">
      <alignment vertical="center" wrapText="1"/>
      <protection locked="0"/>
    </xf>
    <xf numFmtId="164" fontId="13" fillId="0" borderId="17" xfId="0" applyNumberFormat="1" applyFont="1" applyBorder="1" applyAlignment="1" applyProtection="1">
      <alignment vertical="center"/>
      <protection locked="0"/>
    </xf>
    <xf numFmtId="164" fontId="13" fillId="0" borderId="12" xfId="0" applyNumberFormat="1" applyFont="1" applyBorder="1" applyAlignment="1" applyProtection="1">
      <alignment vertical="center"/>
      <protection locked="0"/>
    </xf>
    <xf numFmtId="164" fontId="13" fillId="0" borderId="13" xfId="0" applyNumberFormat="1" applyFont="1" applyBorder="1" applyAlignment="1" applyProtection="1">
      <alignment vertical="center"/>
      <protection locked="0"/>
    </xf>
    <xf numFmtId="0" fontId="19" fillId="2" borderId="16" xfId="0" applyFont="1" applyFill="1" applyBorder="1" applyAlignment="1" applyProtection="1">
      <alignment vertical="center" wrapText="1"/>
      <protection locked="0"/>
    </xf>
    <xf numFmtId="164" fontId="13" fillId="0" borderId="16" xfId="0" applyNumberFormat="1" applyFont="1" applyBorder="1" applyAlignment="1" applyProtection="1">
      <alignment vertical="center"/>
      <protection locked="0"/>
    </xf>
    <xf numFmtId="0" fontId="28" fillId="0" borderId="15" xfId="0" applyFont="1" applyBorder="1" applyAlignment="1" applyProtection="1">
      <alignment horizontal="left" vertical="center"/>
      <protection locked="0"/>
    </xf>
    <xf numFmtId="164" fontId="13" fillId="0" borderId="15" xfId="0" applyNumberFormat="1" applyFont="1" applyBorder="1" applyAlignment="1" applyProtection="1">
      <alignment vertical="center"/>
      <protection locked="0"/>
    </xf>
    <xf numFmtId="0" fontId="20" fillId="0" borderId="0" xfId="0" applyFont="1" applyAlignment="1" applyProtection="1">
      <alignment horizontal="center" vertical="top" wrapText="1"/>
      <protection locked="0"/>
    </xf>
    <xf numFmtId="164" fontId="13" fillId="0" borderId="14" xfId="0" applyNumberFormat="1" applyFont="1" applyBorder="1" applyAlignment="1" applyProtection="1">
      <alignment vertical="center"/>
      <protection locked="0"/>
    </xf>
    <xf numFmtId="0" fontId="25" fillId="0" borderId="0" xfId="0" applyFont="1" applyAlignment="1" applyProtection="1">
      <alignment horizontal="center" vertical="top" wrapText="1"/>
      <protection locked="0"/>
    </xf>
    <xf numFmtId="0" fontId="26" fillId="2" borderId="12" xfId="0" applyFont="1" applyFill="1" applyBorder="1" applyAlignment="1" applyProtection="1">
      <alignment horizontal="left" vertical="center" wrapText="1" indent="2"/>
      <protection locked="0"/>
    </xf>
    <xf numFmtId="164" fontId="27" fillId="0" borderId="12" xfId="0" applyNumberFormat="1" applyFont="1" applyBorder="1" applyAlignment="1" applyProtection="1">
      <alignment vertical="center"/>
      <protection locked="0"/>
    </xf>
    <xf numFmtId="0" fontId="27" fillId="0" borderId="0" xfId="0" applyFont="1" applyProtection="1">
      <protection locked="0"/>
    </xf>
    <xf numFmtId="164" fontId="29" fillId="0" borderId="0" xfId="0" applyNumberFormat="1" applyFont="1" applyAlignment="1" applyProtection="1">
      <alignment vertical="center"/>
      <protection locked="0"/>
    </xf>
    <xf numFmtId="0" fontId="26" fillId="2" borderId="12" xfId="0" applyFont="1" applyFill="1" applyBorder="1" applyAlignment="1" applyProtection="1">
      <alignment vertical="center" wrapText="1"/>
      <protection locked="0"/>
    </xf>
    <xf numFmtId="0" fontId="15" fillId="2" borderId="0" xfId="0" applyFont="1" applyFill="1" applyAlignment="1" applyProtection="1">
      <alignment vertical="center" wrapText="1"/>
      <protection locked="0"/>
    </xf>
    <xf numFmtId="164" fontId="13" fillId="0" borderId="0" xfId="0" applyNumberFormat="1" applyFont="1" applyProtection="1">
      <protection locked="0"/>
    </xf>
    <xf numFmtId="0" fontId="21" fillId="0" borderId="0" xfId="0" applyFont="1" applyAlignment="1" applyProtection="1">
      <alignment vertical="center"/>
      <protection locked="0"/>
    </xf>
    <xf numFmtId="0" fontId="14" fillId="3" borderId="12" xfId="0" applyFont="1" applyFill="1" applyBorder="1" applyAlignment="1" applyProtection="1">
      <alignment vertical="top"/>
      <protection locked="0"/>
    </xf>
    <xf numFmtId="0" fontId="14" fillId="3" borderId="12" xfId="0" applyFont="1" applyFill="1" applyBorder="1" applyAlignment="1" applyProtection="1">
      <alignment horizontal="center" vertical="top" wrapText="1"/>
      <protection locked="0"/>
    </xf>
    <xf numFmtId="0" fontId="14" fillId="0" borderId="12" xfId="0" applyFont="1" applyBorder="1" applyAlignment="1" applyProtection="1">
      <alignment vertical="center"/>
      <protection locked="0"/>
    </xf>
    <xf numFmtId="0" fontId="13" fillId="0" borderId="12" xfId="0" applyFont="1" applyBorder="1" applyAlignment="1" applyProtection="1">
      <alignment vertical="center" wrapText="1"/>
      <protection locked="0"/>
    </xf>
    <xf numFmtId="0" fontId="14" fillId="3" borderId="12" xfId="0" applyFont="1" applyFill="1" applyBorder="1" applyAlignment="1" applyProtection="1">
      <alignment vertical="center" wrapText="1"/>
      <protection locked="0"/>
    </xf>
    <xf numFmtId="0" fontId="28" fillId="0" borderId="11" xfId="0" applyFont="1" applyBorder="1" applyAlignment="1" applyProtection="1">
      <alignment horizontal="left" vertical="center"/>
      <protection locked="0"/>
    </xf>
    <xf numFmtId="0" fontId="13" fillId="0" borderId="11" xfId="0" applyFont="1" applyBorder="1" applyProtection="1">
      <protection locked="0"/>
    </xf>
    <xf numFmtId="0" fontId="14" fillId="0" borderId="10" xfId="0" applyFont="1" applyBorder="1" applyAlignment="1" applyProtection="1">
      <alignment horizontal="center" vertical="top"/>
      <protection locked="0"/>
    </xf>
    <xf numFmtId="0" fontId="14" fillId="0" borderId="10" xfId="0" applyFont="1" applyBorder="1" applyAlignment="1" applyProtection="1">
      <alignment horizontal="center" vertical="top" wrapText="1"/>
      <protection locked="0"/>
    </xf>
    <xf numFmtId="3" fontId="13" fillId="0" borderId="0" xfId="0" applyNumberFormat="1" applyFont="1" applyAlignment="1" applyProtection="1">
      <alignment vertical="center"/>
      <protection locked="0"/>
    </xf>
    <xf numFmtId="0" fontId="14" fillId="0" borderId="11" xfId="0" applyFont="1" applyBorder="1" applyAlignment="1" applyProtection="1">
      <alignment vertical="center"/>
      <protection locked="0"/>
    </xf>
    <xf numFmtId="0" fontId="28" fillId="0" borderId="11" xfId="0" applyFont="1" applyBorder="1" applyAlignment="1" applyProtection="1">
      <alignment vertical="center"/>
      <protection locked="0"/>
    </xf>
    <xf numFmtId="167" fontId="28" fillId="0" borderId="11" xfId="0" applyNumberFormat="1" applyFont="1" applyBorder="1" applyAlignment="1" applyProtection="1">
      <alignment vertical="center"/>
      <protection locked="0"/>
    </xf>
    <xf numFmtId="0" fontId="14" fillId="0" borderId="11" xfId="0" applyFont="1" applyBorder="1" applyAlignment="1" applyProtection="1">
      <alignment horizontal="right" vertical="center"/>
      <protection locked="0"/>
    </xf>
    <xf numFmtId="0" fontId="31" fillId="0" borderId="11" xfId="0" applyFont="1" applyBorder="1" applyAlignment="1" applyProtection="1">
      <alignment horizontal="left" vertical="center" indent="2"/>
      <protection locked="0"/>
    </xf>
    <xf numFmtId="0" fontId="13" fillId="0" borderId="0" xfId="0" applyFont="1" applyAlignment="1" applyProtection="1">
      <alignment horizontal="right" vertical="center"/>
      <protection locked="0"/>
    </xf>
    <xf numFmtId="0" fontId="13" fillId="0" borderId="0" xfId="0" applyFont="1" applyAlignment="1" applyProtection="1">
      <alignment horizontal="left" vertical="center" indent="2"/>
      <protection locked="0"/>
    </xf>
    <xf numFmtId="0" fontId="14" fillId="0" borderId="11" xfId="0" applyFont="1" applyBorder="1" applyAlignment="1" applyProtection="1">
      <alignment horizontal="right" vertical="center" wrapText="1"/>
      <protection locked="0"/>
    </xf>
    <xf numFmtId="166" fontId="32" fillId="4" borderId="11" xfId="0" applyNumberFormat="1" applyFont="1" applyFill="1" applyBorder="1" applyAlignment="1" applyProtection="1">
      <alignment vertical="center"/>
      <protection locked="0"/>
    </xf>
    <xf numFmtId="0" fontId="31" fillId="0" borderId="0" xfId="0" applyFont="1" applyAlignment="1" applyProtection="1">
      <alignment horizontal="left" vertical="center" indent="2"/>
      <protection locked="0"/>
    </xf>
    <xf numFmtId="3" fontId="17" fillId="3" borderId="12" xfId="0" applyNumberFormat="1" applyFont="1" applyFill="1" applyBorder="1" applyAlignment="1">
      <alignment horizontal="right" vertical="center" wrapText="1"/>
    </xf>
    <xf numFmtId="9" fontId="13" fillId="2" borderId="12" xfId="0" applyNumberFormat="1" applyFont="1" applyFill="1" applyBorder="1" applyAlignment="1">
      <alignment horizontal="right" vertical="center" wrapText="1"/>
    </xf>
    <xf numFmtId="3" fontId="17" fillId="0" borderId="13" xfId="0" applyNumberFormat="1" applyFont="1" applyBorder="1" applyAlignment="1">
      <alignment horizontal="right" vertical="center" wrapText="1"/>
    </xf>
    <xf numFmtId="164" fontId="13" fillId="0" borderId="12" xfId="0" applyNumberFormat="1" applyFont="1" applyBorder="1" applyAlignment="1">
      <alignment vertical="center"/>
    </xf>
    <xf numFmtId="164" fontId="22" fillId="3" borderId="12" xfId="0" applyNumberFormat="1" applyFont="1" applyFill="1" applyBorder="1" applyAlignment="1">
      <alignment vertical="center"/>
    </xf>
    <xf numFmtId="3" fontId="13" fillId="0" borderId="10" xfId="0" applyNumberFormat="1" applyFont="1" applyBorder="1" applyAlignment="1">
      <alignment vertical="center"/>
    </xf>
    <xf numFmtId="167" fontId="28" fillId="4" borderId="11" xfId="0" applyNumberFormat="1" applyFont="1" applyFill="1" applyBorder="1" applyAlignment="1">
      <alignment vertical="center"/>
    </xf>
    <xf numFmtId="164" fontId="32" fillId="0" borderId="11" xfId="0" applyNumberFormat="1" applyFont="1" applyBorder="1" applyAlignment="1">
      <alignment vertical="center"/>
    </xf>
    <xf numFmtId="9" fontId="23" fillId="0" borderId="0" xfId="0" applyNumberFormat="1" applyFont="1" applyAlignment="1">
      <alignment vertical="center"/>
    </xf>
    <xf numFmtId="168" fontId="32" fillId="0" borderId="11" xfId="1" applyNumberFormat="1" applyFont="1" applyFill="1" applyBorder="1" applyAlignment="1" applyProtection="1">
      <alignment vertical="center"/>
    </xf>
    <xf numFmtId="9" fontId="27" fillId="0" borderId="10" xfId="1" applyFont="1" applyFill="1" applyBorder="1" applyAlignment="1">
      <alignment vertical="center"/>
    </xf>
    <xf numFmtId="164" fontId="13" fillId="0" borderId="10" xfId="0" applyNumberFormat="1" applyFont="1" applyBorder="1" applyAlignment="1">
      <alignment vertical="center"/>
    </xf>
    <xf numFmtId="168" fontId="27" fillId="0" borderId="10" xfId="1" applyNumberFormat="1" applyFont="1" applyFill="1" applyBorder="1" applyAlignment="1">
      <alignment vertical="center"/>
    </xf>
    <xf numFmtId="0" fontId="14" fillId="0" borderId="18" xfId="0" applyFont="1" applyBorder="1" applyAlignment="1" applyProtection="1">
      <alignment horizontal="center" vertical="top"/>
      <protection locked="0"/>
    </xf>
    <xf numFmtId="0" fontId="13" fillId="0" borderId="19" xfId="0" applyFont="1" applyBorder="1" applyProtection="1">
      <protection locked="0"/>
    </xf>
    <xf numFmtId="0" fontId="13" fillId="0" borderId="18" xfId="0" applyFont="1" applyBorder="1" applyAlignment="1" applyProtection="1">
      <alignment vertical="center"/>
      <protection locked="0"/>
    </xf>
    <xf numFmtId="0" fontId="13" fillId="0" borderId="18" xfId="0" applyFont="1" applyBorder="1" applyAlignment="1" applyProtection="1">
      <alignment vertical="center" wrapText="1"/>
      <protection locked="0"/>
    </xf>
    <xf numFmtId="0" fontId="23" fillId="6" borderId="0" xfId="0" applyFont="1" applyFill="1"/>
    <xf numFmtId="0" fontId="35" fillId="6" borderId="0" xfId="0" applyFont="1" applyFill="1" applyAlignment="1">
      <alignment vertical="top"/>
    </xf>
    <xf numFmtId="164" fontId="23" fillId="6" borderId="0" xfId="0" applyNumberFormat="1" applyFont="1" applyFill="1" applyAlignment="1">
      <alignment horizontal="right"/>
    </xf>
    <xf numFmtId="0" fontId="13" fillId="0" borderId="0" xfId="0" applyFont="1"/>
    <xf numFmtId="0" fontId="28" fillId="0" borderId="0" xfId="0" applyFont="1" applyAlignment="1">
      <alignment vertical="top"/>
    </xf>
    <xf numFmtId="0" fontId="28" fillId="0" borderId="0" xfId="0" applyFont="1" applyAlignment="1">
      <alignment vertical="top" wrapText="1"/>
    </xf>
    <xf numFmtId="0" fontId="13" fillId="0" borderId="0" xfId="0" applyFont="1" applyAlignment="1">
      <alignment vertical="top"/>
    </xf>
    <xf numFmtId="0" fontId="28" fillId="8" borderId="0" xfId="0" applyFont="1" applyFill="1" applyAlignment="1">
      <alignment vertical="center"/>
    </xf>
    <xf numFmtId="0" fontId="28" fillId="8" borderId="0" xfId="0" applyFont="1" applyFill="1" applyAlignment="1">
      <alignment vertical="center" wrapText="1"/>
    </xf>
    <xf numFmtId="164" fontId="28" fillId="8" borderId="0" xfId="0" applyNumberFormat="1" applyFont="1" applyFill="1" applyAlignment="1">
      <alignment horizontal="right" vertical="center"/>
    </xf>
    <xf numFmtId="0" fontId="28" fillId="0" borderId="0" xfId="0" applyFont="1" applyAlignment="1">
      <alignment vertical="center"/>
    </xf>
    <xf numFmtId="0" fontId="28" fillId="0" borderId="0" xfId="0" applyFont="1" applyAlignment="1">
      <alignment vertical="center" wrapText="1"/>
    </xf>
    <xf numFmtId="164" fontId="28" fillId="0" borderId="0" xfId="0" applyNumberFormat="1" applyFont="1" applyAlignment="1">
      <alignment horizontal="right" vertical="center"/>
    </xf>
    <xf numFmtId="164" fontId="28" fillId="8" borderId="1" xfId="0" applyNumberFormat="1" applyFont="1" applyFill="1" applyBorder="1" applyAlignment="1">
      <alignment horizontal="center" vertical="center" wrapText="1"/>
    </xf>
    <xf numFmtId="164" fontId="36" fillId="8" borderId="1" xfId="0" applyNumberFormat="1" applyFont="1" applyFill="1" applyBorder="1" applyAlignment="1">
      <alignment horizontal="center" vertical="top"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49" fontId="15" fillId="0" borderId="1" xfId="0" applyNumberFormat="1" applyFont="1" applyBorder="1" applyAlignment="1">
      <alignment horizontal="center" vertical="center" wrapText="1"/>
    </xf>
    <xf numFmtId="3" fontId="13" fillId="0" borderId="1" xfId="0" applyNumberFormat="1" applyFont="1" applyBorder="1"/>
    <xf numFmtId="0" fontId="15" fillId="0" borderId="1" xfId="0" applyFont="1" applyBorder="1" applyAlignment="1">
      <alignment vertical="center" wrapText="1"/>
    </xf>
    <xf numFmtId="3" fontId="13" fillId="0" borderId="1" xfId="0" applyNumberFormat="1" applyFont="1" applyBorder="1" applyAlignment="1">
      <alignment vertical="center"/>
    </xf>
    <xf numFmtId="49" fontId="17" fillId="0" borderId="1" xfId="0" applyNumberFormat="1" applyFont="1" applyBorder="1" applyAlignment="1">
      <alignment horizontal="center" vertical="center" wrapText="1"/>
    </xf>
    <xf numFmtId="3" fontId="14" fillId="0" borderId="1" xfId="0" applyNumberFormat="1" applyFont="1" applyBorder="1" applyAlignment="1">
      <alignment vertical="center"/>
    </xf>
    <xf numFmtId="0" fontId="17" fillId="8" borderId="1" xfId="0" applyFont="1" applyFill="1" applyBorder="1" applyAlignment="1">
      <alignment vertical="center" wrapText="1"/>
    </xf>
    <xf numFmtId="49" fontId="17" fillId="8" borderId="1" xfId="0" applyNumberFormat="1" applyFont="1" applyFill="1" applyBorder="1" applyAlignment="1">
      <alignment horizontal="center" vertical="center" wrapText="1"/>
    </xf>
    <xf numFmtId="3" fontId="14" fillId="8" borderId="1" xfId="0" applyNumberFormat="1" applyFont="1" applyFill="1" applyBorder="1" applyAlignment="1">
      <alignment vertical="center"/>
    </xf>
    <xf numFmtId="0" fontId="17" fillId="0" borderId="1" xfId="0" applyFont="1" applyBorder="1" applyAlignment="1">
      <alignment horizontal="justify" vertical="center" wrapText="1"/>
    </xf>
    <xf numFmtId="0" fontId="15" fillId="8" borderId="1" xfId="0" applyFont="1" applyFill="1" applyBorder="1" applyAlignment="1">
      <alignment vertical="center" wrapText="1"/>
    </xf>
    <xf numFmtId="0" fontId="17" fillId="8" borderId="1" xfId="0" applyFont="1" applyFill="1" applyBorder="1" applyAlignment="1">
      <alignment horizontal="justify" vertical="center" wrapText="1"/>
    </xf>
    <xf numFmtId="49" fontId="15" fillId="8" borderId="1" xfId="0" applyNumberFormat="1" applyFont="1" applyFill="1" applyBorder="1" applyAlignment="1">
      <alignment horizontal="center" vertical="center" wrapText="1"/>
    </xf>
    <xf numFmtId="0" fontId="28" fillId="8" borderId="0" xfId="0" applyFont="1" applyFill="1"/>
    <xf numFmtId="0" fontId="28" fillId="8" borderId="0" xfId="0" applyFont="1" applyFill="1" applyAlignment="1">
      <alignment horizontal="left" vertical="top"/>
    </xf>
    <xf numFmtId="0" fontId="28" fillId="8" borderId="0" xfId="0" applyFont="1" applyFill="1" applyAlignment="1">
      <alignment horizontal="center"/>
    </xf>
    <xf numFmtId="164" fontId="28" fillId="8" borderId="0" xfId="0" applyNumberFormat="1" applyFont="1" applyFill="1" applyAlignment="1">
      <alignment horizontal="right"/>
    </xf>
    <xf numFmtId="164" fontId="37" fillId="8" borderId="1" xfId="0" applyNumberFormat="1" applyFont="1" applyFill="1" applyBorder="1" applyAlignment="1">
      <alignment horizontal="center" wrapText="1"/>
    </xf>
    <xf numFmtId="0" fontId="13" fillId="0" borderId="1" xfId="0" applyFont="1" applyBorder="1"/>
    <xf numFmtId="164" fontId="15" fillId="0" borderId="1" xfId="0" applyNumberFormat="1" applyFont="1" applyBorder="1" applyAlignment="1">
      <alignment vertical="center" wrapText="1"/>
    </xf>
    <xf numFmtId="164" fontId="13" fillId="0" borderId="1" xfId="0" applyNumberFormat="1" applyFont="1" applyBorder="1" applyAlignment="1">
      <alignment vertical="center"/>
    </xf>
    <xf numFmtId="164" fontId="17" fillId="0" borderId="1" xfId="0" applyNumberFormat="1" applyFont="1" applyBorder="1" applyAlignment="1">
      <alignment vertical="center" wrapText="1"/>
    </xf>
    <xf numFmtId="0" fontId="28" fillId="8" borderId="0" xfId="0" applyFont="1" applyFill="1" applyAlignment="1">
      <alignment horizontal="left" vertical="center"/>
    </xf>
    <xf numFmtId="0" fontId="28" fillId="8" borderId="0" xfId="0" applyFont="1" applyFill="1" applyAlignment="1">
      <alignment horizontal="center" vertical="center" wrapText="1"/>
    </xf>
    <xf numFmtId="49" fontId="13" fillId="8" borderId="0" xfId="0" applyNumberFormat="1" applyFont="1" applyFill="1" applyAlignment="1">
      <alignment horizontal="center"/>
    </xf>
    <xf numFmtId="164" fontId="13" fillId="8" borderId="0" xfId="0" applyNumberFormat="1" applyFont="1" applyFill="1" applyAlignment="1">
      <alignment horizontal="right"/>
    </xf>
    <xf numFmtId="0" fontId="13" fillId="8" borderId="0" xfId="0" applyFont="1" applyFill="1"/>
    <xf numFmtId="0" fontId="28" fillId="0" borderId="0" xfId="0" applyFont="1" applyAlignment="1">
      <alignment horizontal="left" vertical="center"/>
    </xf>
    <xf numFmtId="0" fontId="28" fillId="0" borderId="24" xfId="0" applyFont="1" applyBorder="1" applyAlignment="1">
      <alignment horizontal="center" vertical="center" wrapText="1"/>
    </xf>
    <xf numFmtId="49" fontId="13" fillId="0" borderId="0" xfId="0" applyNumberFormat="1" applyFont="1" applyAlignment="1">
      <alignment horizontal="center"/>
    </xf>
    <xf numFmtId="164" fontId="13" fillId="0" borderId="0" xfId="0" applyNumberFormat="1" applyFont="1" applyAlignment="1">
      <alignment horizontal="right"/>
    </xf>
    <xf numFmtId="0" fontId="19" fillId="0" borderId="0" xfId="0" applyFont="1" applyAlignment="1">
      <alignment horizontal="center" vertical="top"/>
    </xf>
    <xf numFmtId="0" fontId="19" fillId="0" borderId="1" xfId="0" applyFont="1" applyBorder="1" applyAlignment="1">
      <alignment horizontal="center" vertical="top" wrapText="1"/>
    </xf>
    <xf numFmtId="0" fontId="13" fillId="0" borderId="1" xfId="0" applyFont="1" applyBorder="1" applyAlignment="1">
      <alignment vertical="top" wrapText="1"/>
    </xf>
    <xf numFmtId="49" fontId="13" fillId="0" borderId="1" xfId="0" applyNumberFormat="1" applyFont="1" applyBorder="1" applyAlignment="1">
      <alignment horizontal="center"/>
    </xf>
    <xf numFmtId="164" fontId="13" fillId="0" borderId="1" xfId="0" applyNumberFormat="1" applyFont="1" applyBorder="1" applyAlignment="1">
      <alignment horizontal="right"/>
    </xf>
    <xf numFmtId="0" fontId="13" fillId="0" borderId="27" xfId="0" applyFont="1" applyBorder="1" applyAlignment="1">
      <alignment vertical="top"/>
    </xf>
    <xf numFmtId="0" fontId="27" fillId="0" borderId="1" xfId="0" applyFont="1" applyBorder="1" applyAlignment="1">
      <alignment horizontal="left" vertical="top" wrapText="1" indent="2"/>
    </xf>
    <xf numFmtId="49" fontId="29" fillId="0" borderId="1" xfId="0" applyNumberFormat="1" applyFont="1" applyBorder="1" applyAlignment="1">
      <alignment horizontal="center"/>
    </xf>
    <xf numFmtId="164" fontId="29" fillId="0" borderId="1" xfId="0" applyNumberFormat="1" applyFont="1" applyBorder="1" applyAlignment="1">
      <alignment horizontal="right"/>
    </xf>
    <xf numFmtId="0" fontId="13" fillId="0" borderId="27" xfId="0" applyFont="1" applyBorder="1"/>
    <xf numFmtId="0" fontId="34" fillId="9" borderId="27" xfId="3" applyFill="1" applyBorder="1" applyAlignment="1">
      <alignment vertical="top" wrapText="1"/>
    </xf>
    <xf numFmtId="0" fontId="13" fillId="0" borderId="0" xfId="0" applyFont="1" applyAlignment="1">
      <alignment wrapText="1"/>
    </xf>
    <xf numFmtId="164" fontId="38" fillId="8" borderId="1" xfId="0" applyNumberFormat="1" applyFont="1" applyFill="1" applyBorder="1" applyAlignment="1">
      <alignment horizontal="center" vertical="center" wrapText="1"/>
    </xf>
    <xf numFmtId="0" fontId="19" fillId="0" borderId="1" xfId="0" applyFont="1" applyBorder="1" applyAlignment="1">
      <alignment vertical="center"/>
    </xf>
    <xf numFmtId="0" fontId="19" fillId="0" borderId="1" xfId="0" applyFont="1" applyBorder="1" applyAlignment="1">
      <alignment vertical="center" wrapText="1"/>
    </xf>
    <xf numFmtId="164" fontId="19" fillId="0" borderId="1" xfId="0" applyNumberFormat="1" applyFont="1" applyBorder="1" applyAlignment="1">
      <alignment horizontal="right" vertical="center"/>
    </xf>
    <xf numFmtId="0" fontId="28" fillId="0" borderId="1" xfId="0" applyFont="1" applyBorder="1" applyAlignment="1">
      <alignment vertical="center"/>
    </xf>
    <xf numFmtId="0" fontId="28" fillId="0" borderId="1" xfId="0" applyFont="1" applyBorder="1" applyAlignment="1">
      <alignment vertical="center" wrapText="1"/>
    </xf>
    <xf numFmtId="164" fontId="28" fillId="0" borderId="1" xfId="0" applyNumberFormat="1" applyFont="1" applyBorder="1" applyAlignment="1">
      <alignment horizontal="right" vertical="center"/>
    </xf>
    <xf numFmtId="0" fontId="19" fillId="0" borderId="0" xfId="0" applyFont="1" applyAlignment="1">
      <alignment vertical="center"/>
    </xf>
    <xf numFmtId="0" fontId="19" fillId="0" borderId="0" xfId="0" applyFont="1" applyAlignment="1">
      <alignment vertical="center" wrapText="1"/>
    </xf>
    <xf numFmtId="164" fontId="19" fillId="0" borderId="0" xfId="0" applyNumberFormat="1" applyFont="1" applyAlignment="1">
      <alignment horizontal="right" vertical="center"/>
    </xf>
    <xf numFmtId="0" fontId="19" fillId="8" borderId="0" xfId="0" applyFont="1" applyFill="1" applyAlignment="1">
      <alignment vertical="center"/>
    </xf>
    <xf numFmtId="164" fontId="19" fillId="8" borderId="0" xfId="0" applyNumberFormat="1" applyFont="1" applyFill="1" applyAlignment="1">
      <alignment horizontal="right" vertical="center"/>
    </xf>
    <xf numFmtId="9" fontId="19" fillId="0" borderId="1" xfId="1" applyFont="1" applyBorder="1" applyAlignment="1">
      <alignment horizontal="right" vertical="center"/>
    </xf>
    <xf numFmtId="0" fontId="39" fillId="0" borderId="0" xfId="4"/>
    <xf numFmtId="0" fontId="36" fillId="0" borderId="0" xfId="4" applyFont="1" applyAlignment="1">
      <alignment vertical="center"/>
    </xf>
    <xf numFmtId="0" fontId="36" fillId="8" borderId="10" xfId="4" applyFont="1" applyFill="1" applyBorder="1" applyAlignment="1">
      <alignment horizontal="center" vertical="center" wrapText="1"/>
    </xf>
    <xf numFmtId="1" fontId="36" fillId="8" borderId="10" xfId="4" applyNumberFormat="1" applyFont="1" applyFill="1" applyBorder="1" applyAlignment="1">
      <alignment horizontal="center" vertical="center" wrapText="1"/>
    </xf>
    <xf numFmtId="14" fontId="36" fillId="8" borderId="10" xfId="4" applyNumberFormat="1" applyFont="1" applyFill="1" applyBorder="1" applyAlignment="1">
      <alignment horizontal="center" vertical="top" wrapText="1"/>
    </xf>
    <xf numFmtId="0" fontId="36" fillId="0" borderId="10" xfId="4" applyFont="1" applyBorder="1" applyAlignment="1">
      <alignment horizontal="center" vertical="center" wrapText="1"/>
    </xf>
    <xf numFmtId="1" fontId="36" fillId="0" borderId="10" xfId="4" applyNumberFormat="1" applyFont="1" applyBorder="1" applyAlignment="1">
      <alignment horizontal="center" vertical="center" wrapText="1"/>
    </xf>
    <xf numFmtId="14" fontId="36" fillId="0" borderId="10" xfId="4" applyNumberFormat="1" applyFont="1" applyBorder="1" applyAlignment="1">
      <alignment horizontal="center" vertical="top" wrapText="1"/>
    </xf>
    <xf numFmtId="0" fontId="36" fillId="8" borderId="10" xfId="4" applyFont="1" applyFill="1" applyBorder="1" applyAlignment="1">
      <alignment horizontal="left" vertical="center"/>
    </xf>
    <xf numFmtId="14" fontId="36" fillId="8" borderId="10" xfId="4" applyNumberFormat="1" applyFont="1" applyFill="1" applyBorder="1" applyAlignment="1">
      <alignment horizontal="center" vertical="center" wrapText="1"/>
    </xf>
    <xf numFmtId="0" fontId="39" fillId="0" borderId="10" xfId="4" applyBorder="1" applyAlignment="1">
      <alignment horizontal="center" vertical="top" wrapText="1"/>
    </xf>
    <xf numFmtId="0" fontId="39" fillId="0" borderId="10" xfId="4" applyBorder="1" applyAlignment="1">
      <alignment vertical="top" wrapText="1"/>
    </xf>
    <xf numFmtId="0" fontId="40" fillId="0" borderId="10" xfId="4" applyFont="1" applyBorder="1" applyAlignment="1">
      <alignment vertical="top" wrapText="1"/>
    </xf>
    <xf numFmtId="2" fontId="39" fillId="0" borderId="10" xfId="4" applyNumberFormat="1" applyBorder="1" applyAlignment="1">
      <alignment horizontal="right" vertical="top"/>
    </xf>
    <xf numFmtId="2" fontId="39" fillId="0" borderId="10" xfId="4" applyNumberFormat="1" applyBorder="1" applyAlignment="1">
      <alignment horizontal="center" vertical="top"/>
    </xf>
    <xf numFmtId="0" fontId="39" fillId="0" borderId="0" xfId="4" applyAlignment="1">
      <alignment vertical="top"/>
    </xf>
    <xf numFmtId="2" fontId="39" fillId="0" borderId="10" xfId="4" applyNumberFormat="1" applyBorder="1" applyAlignment="1">
      <alignment horizontal="right" vertical="top" wrapText="1"/>
    </xf>
    <xf numFmtId="2" fontId="39" fillId="0" borderId="10" xfId="4" applyNumberFormat="1" applyBorder="1" applyAlignment="1">
      <alignment horizontal="center" vertical="top" wrapText="1"/>
    </xf>
    <xf numFmtId="9" fontId="39" fillId="0" borderId="0" xfId="4" applyNumberFormat="1" applyAlignment="1">
      <alignment vertical="top"/>
    </xf>
    <xf numFmtId="2" fontId="36" fillId="8" borderId="10" xfId="4" applyNumberFormat="1" applyFont="1" applyFill="1" applyBorder="1" applyAlignment="1">
      <alignment horizontal="right" vertical="center" wrapText="1"/>
    </xf>
    <xf numFmtId="2" fontId="36" fillId="8" borderId="10" xfId="4" applyNumberFormat="1" applyFont="1" applyFill="1" applyBorder="1" applyAlignment="1">
      <alignment horizontal="center" vertical="center" wrapText="1"/>
    </xf>
    <xf numFmtId="2" fontId="39" fillId="0" borderId="10" xfId="4" applyNumberFormat="1" applyBorder="1" applyAlignment="1">
      <alignment horizontal="right"/>
    </xf>
    <xf numFmtId="2" fontId="39" fillId="0" borderId="10" xfId="4" applyNumberFormat="1" applyBorder="1" applyAlignment="1">
      <alignment horizontal="center"/>
    </xf>
    <xf numFmtId="0" fontId="39" fillId="0" borderId="10" xfId="4" applyBorder="1" applyAlignment="1">
      <alignment wrapText="1"/>
    </xf>
    <xf numFmtId="164" fontId="39" fillId="0" borderId="10" xfId="4" applyNumberFormat="1" applyBorder="1" applyAlignment="1">
      <alignment horizontal="right" vertical="top" wrapText="1"/>
    </xf>
    <xf numFmtId="164" fontId="39" fillId="0" borderId="10" xfId="4" applyNumberFormat="1" applyBorder="1" applyAlignment="1">
      <alignment horizontal="center" vertical="top" wrapText="1"/>
    </xf>
    <xf numFmtId="14" fontId="36" fillId="8" borderId="10" xfId="4" applyNumberFormat="1" applyFont="1" applyFill="1" applyBorder="1" applyAlignment="1">
      <alignment horizontal="right" vertical="center" wrapText="1"/>
    </xf>
    <xf numFmtId="167" fontId="39" fillId="0" borderId="10" xfId="4" applyNumberFormat="1" applyBorder="1" applyAlignment="1">
      <alignment horizontal="right" vertical="top" wrapText="1"/>
    </xf>
    <xf numFmtId="167" fontId="39" fillId="0" borderId="10" xfId="4" applyNumberFormat="1" applyBorder="1" applyAlignment="1">
      <alignment horizontal="center" vertical="top" wrapText="1"/>
    </xf>
    <xf numFmtId="0" fontId="39" fillId="0" borderId="10" xfId="4" applyBorder="1" applyAlignment="1">
      <alignment vertical="top"/>
    </xf>
    <xf numFmtId="167" fontId="39" fillId="0" borderId="10" xfId="4" applyNumberFormat="1" applyBorder="1" applyAlignment="1">
      <alignment horizontal="right" vertical="top"/>
    </xf>
    <xf numFmtId="167" fontId="39" fillId="0" borderId="10" xfId="4" applyNumberFormat="1" applyBorder="1" applyAlignment="1">
      <alignment horizontal="center" vertical="top"/>
    </xf>
    <xf numFmtId="3" fontId="39" fillId="0" borderId="10" xfId="4" applyNumberFormat="1" applyBorder="1" applyAlignment="1">
      <alignment horizontal="right" vertical="top" wrapText="1"/>
    </xf>
    <xf numFmtId="3" fontId="39" fillId="0" borderId="10" xfId="4" applyNumberFormat="1" applyBorder="1" applyAlignment="1">
      <alignment horizontal="center" vertical="top" wrapText="1"/>
    </xf>
    <xf numFmtId="9" fontId="39" fillId="0" borderId="10" xfId="1" applyFont="1" applyBorder="1" applyAlignment="1">
      <alignment horizontal="center" vertical="top" wrapText="1"/>
    </xf>
    <xf numFmtId="0" fontId="39" fillId="0" borderId="10" xfId="4" applyBorder="1"/>
    <xf numFmtId="164" fontId="39" fillId="0" borderId="10" xfId="4" applyNumberFormat="1" applyBorder="1" applyAlignment="1">
      <alignment horizontal="right"/>
    </xf>
    <xf numFmtId="164" fontId="39" fillId="0" borderId="10" xfId="4" applyNumberFormat="1" applyBorder="1" applyAlignment="1">
      <alignment horizontal="center"/>
    </xf>
    <xf numFmtId="0" fontId="39" fillId="0" borderId="10" xfId="4" applyBorder="1" applyAlignment="1">
      <alignment horizontal="left" vertical="top" wrapText="1" indent="2"/>
    </xf>
    <xf numFmtId="0" fontId="20" fillId="0" borderId="10" xfId="0" applyFont="1" applyBorder="1" applyAlignment="1">
      <alignment horizontal="center" vertical="top" wrapText="1"/>
    </xf>
    <xf numFmtId="0" fontId="20" fillId="0" borderId="10" xfId="0" applyFont="1" applyBorder="1" applyAlignment="1">
      <alignment vertical="top" wrapText="1"/>
    </xf>
    <xf numFmtId="0" fontId="25" fillId="0" borderId="10" xfId="0" applyFont="1" applyBorder="1" applyAlignment="1">
      <alignment vertical="top" wrapText="1"/>
    </xf>
    <xf numFmtId="164" fontId="41" fillId="0" borderId="10" xfId="0" applyNumberFormat="1" applyFont="1" applyBorder="1" applyAlignment="1">
      <alignment vertical="top"/>
    </xf>
    <xf numFmtId="0" fontId="42" fillId="8" borderId="10" xfId="0" applyFont="1" applyFill="1" applyBorder="1" applyAlignment="1">
      <alignment horizontal="left" vertical="center"/>
    </xf>
    <xf numFmtId="0" fontId="42" fillId="8" borderId="10" xfId="0" applyFont="1" applyFill="1" applyBorder="1" applyAlignment="1">
      <alignment horizontal="center" vertical="center" wrapText="1"/>
    </xf>
    <xf numFmtId="14" fontId="36" fillId="8" borderId="10" xfId="0" applyNumberFormat="1" applyFont="1" applyFill="1" applyBorder="1" applyAlignment="1">
      <alignment horizontal="center" vertical="center" wrapText="1"/>
    </xf>
    <xf numFmtId="14" fontId="43" fillId="8" borderId="10" xfId="0" applyNumberFormat="1" applyFont="1" applyFill="1" applyBorder="1" applyAlignment="1">
      <alignment vertical="top" wrapText="1"/>
    </xf>
    <xf numFmtId="14" fontId="42" fillId="8" borderId="10" xfId="0" applyNumberFormat="1" applyFont="1" applyFill="1" applyBorder="1" applyAlignment="1">
      <alignment horizontal="center" vertical="top" wrapText="1"/>
    </xf>
    <xf numFmtId="164" fontId="39" fillId="0" borderId="10" xfId="0" applyNumberFormat="1" applyFont="1" applyBorder="1"/>
    <xf numFmtId="0" fontId="20" fillId="0" borderId="10" xfId="0" applyFont="1" applyBorder="1"/>
    <xf numFmtId="9" fontId="39" fillId="0" borderId="10" xfId="1" applyFont="1" applyBorder="1" applyAlignment="1">
      <alignment horizontal="right" vertical="center"/>
    </xf>
    <xf numFmtId="9" fontId="41" fillId="0" borderId="10" xfId="1" applyFont="1" applyBorder="1" applyAlignment="1">
      <alignment vertical="top"/>
    </xf>
    <xf numFmtId="0" fontId="13" fillId="0" borderId="10" xfId="0" applyFont="1" applyBorder="1"/>
    <xf numFmtId="0" fontId="41" fillId="0" borderId="10" xfId="0" applyFont="1" applyBorder="1" applyAlignment="1">
      <alignment horizontal="center"/>
    </xf>
    <xf numFmtId="3" fontId="13" fillId="0" borderId="10" xfId="0" applyNumberFormat="1" applyFont="1" applyBorder="1"/>
    <xf numFmtId="2" fontId="13" fillId="0" borderId="10" xfId="0" applyNumberFormat="1" applyFont="1" applyBorder="1"/>
    <xf numFmtId="164" fontId="13" fillId="0" borderId="10" xfId="0" applyNumberFormat="1" applyFont="1" applyBorder="1"/>
    <xf numFmtId="0" fontId="19" fillId="0" borderId="0" xfId="5" applyFont="1" applyAlignment="1">
      <alignment vertical="center"/>
    </xf>
    <xf numFmtId="0" fontId="28" fillId="0" borderId="0" xfId="5" applyFont="1" applyAlignment="1">
      <alignment vertical="center"/>
    </xf>
    <xf numFmtId="0" fontId="28" fillId="0" borderId="0" xfId="5" applyFont="1" applyAlignment="1">
      <alignment vertical="center" wrapText="1"/>
    </xf>
    <xf numFmtId="0" fontId="28" fillId="8" borderId="0" xfId="5" applyFont="1" applyFill="1" applyAlignment="1">
      <alignment vertical="center"/>
    </xf>
    <xf numFmtId="0" fontId="28" fillId="8" borderId="0" xfId="5" applyFont="1" applyFill="1" applyAlignment="1">
      <alignment vertical="center" wrapText="1"/>
    </xf>
    <xf numFmtId="164" fontId="28" fillId="8" borderId="0" xfId="5" applyNumberFormat="1" applyFont="1" applyFill="1" applyAlignment="1">
      <alignment horizontal="right" vertical="center"/>
    </xf>
    <xf numFmtId="164" fontId="28" fillId="0" borderId="0" xfId="5" applyNumberFormat="1" applyFont="1" applyAlignment="1">
      <alignment horizontal="right" vertical="center"/>
    </xf>
    <xf numFmtId="0" fontId="28" fillId="8" borderId="1" xfId="5" applyFont="1" applyFill="1" applyBorder="1" applyAlignment="1">
      <alignment horizontal="center" vertical="center" wrapText="1"/>
    </xf>
    <xf numFmtId="164" fontId="28" fillId="8" borderId="1" xfId="5" applyNumberFormat="1" applyFont="1" applyFill="1" applyBorder="1" applyAlignment="1">
      <alignment horizontal="center" vertical="center" wrapText="1"/>
    </xf>
    <xf numFmtId="164" fontId="36" fillId="8" borderId="1" xfId="5" applyNumberFormat="1" applyFont="1" applyFill="1" applyBorder="1" applyAlignment="1">
      <alignment horizontal="center" vertical="center" wrapText="1"/>
    </xf>
    <xf numFmtId="0" fontId="28" fillId="0" borderId="21" xfId="5" applyFont="1" applyBorder="1" applyAlignment="1">
      <alignment vertical="center" wrapText="1"/>
    </xf>
    <xf numFmtId="0" fontId="28" fillId="0" borderId="1" xfId="5" applyFont="1" applyBorder="1" applyAlignment="1">
      <alignment vertical="center" wrapText="1"/>
    </xf>
    <xf numFmtId="0" fontId="19" fillId="0" borderId="1" xfId="5" applyFont="1" applyBorder="1" applyAlignment="1">
      <alignment horizontal="center" vertical="center" wrapText="1"/>
    </xf>
    <xf numFmtId="164" fontId="19" fillId="0" borderId="1" xfId="5" applyNumberFormat="1" applyFont="1" applyBorder="1" applyAlignment="1">
      <alignment horizontal="right" vertical="center" wrapText="1"/>
    </xf>
    <xf numFmtId="0" fontId="28" fillId="0" borderId="22" xfId="5" applyFont="1" applyBorder="1" applyAlignment="1">
      <alignment vertical="center" wrapText="1"/>
    </xf>
    <xf numFmtId="0" fontId="19" fillId="0" borderId="1" xfId="5" applyFont="1" applyBorder="1" applyAlignment="1">
      <alignment vertical="center" wrapText="1"/>
    </xf>
    <xf numFmtId="0" fontId="29" fillId="0" borderId="1" xfId="5" applyFont="1" applyBorder="1" applyAlignment="1">
      <alignment vertical="center" wrapText="1"/>
    </xf>
    <xf numFmtId="0" fontId="29" fillId="0" borderId="1" xfId="5" applyFont="1" applyBorder="1" applyAlignment="1">
      <alignment horizontal="center" vertical="center" wrapText="1"/>
    </xf>
    <xf numFmtId="164" fontId="29" fillId="0" borderId="1" xfId="5" applyNumberFormat="1" applyFont="1" applyBorder="1" applyAlignment="1">
      <alignment horizontal="right" vertical="center" wrapText="1"/>
    </xf>
    <xf numFmtId="0" fontId="28" fillId="0" borderId="1" xfId="5" applyFont="1" applyBorder="1" applyAlignment="1">
      <alignment horizontal="center" vertical="center" wrapText="1"/>
    </xf>
    <xf numFmtId="164" fontId="28" fillId="0" borderId="1" xfId="5" applyNumberFormat="1" applyFont="1" applyBorder="1" applyAlignment="1">
      <alignment horizontal="right" vertical="center" wrapText="1"/>
    </xf>
    <xf numFmtId="0" fontId="29" fillId="0" borderId="1" xfId="5" applyFont="1" applyBorder="1" applyAlignment="1">
      <alignment horizontal="left" vertical="center" wrapText="1"/>
    </xf>
    <xf numFmtId="0" fontId="19" fillId="0" borderId="0" xfId="5" applyFont="1" applyAlignment="1">
      <alignment vertical="center" wrapText="1"/>
    </xf>
    <xf numFmtId="0" fontId="19" fillId="0" borderId="26" xfId="5" applyFont="1" applyBorder="1" applyAlignment="1">
      <alignment vertical="center" wrapText="1"/>
    </xf>
    <xf numFmtId="0" fontId="44" fillId="0" borderId="22" xfId="5" applyFont="1" applyBorder="1" applyAlignment="1">
      <alignment vertical="center" wrapText="1"/>
    </xf>
    <xf numFmtId="0" fontId="29" fillId="0" borderId="0" xfId="5" applyFont="1" applyAlignment="1">
      <alignment vertical="center"/>
    </xf>
    <xf numFmtId="0" fontId="28" fillId="0" borderId="21" xfId="5" applyFont="1" applyBorder="1" applyAlignment="1">
      <alignment horizontal="center" vertical="center" wrapText="1"/>
    </xf>
    <xf numFmtId="164" fontId="28" fillId="0" borderId="21" xfId="5" applyNumberFormat="1" applyFont="1" applyBorder="1" applyAlignment="1">
      <alignment horizontal="right" vertical="center" wrapText="1"/>
    </xf>
    <xf numFmtId="0" fontId="28" fillId="8" borderId="27" xfId="5" applyFont="1" applyFill="1" applyBorder="1" applyAlignment="1">
      <alignment vertical="center" wrapText="1"/>
    </xf>
    <xf numFmtId="0" fontId="28" fillId="8" borderId="1" xfId="5" applyFont="1" applyFill="1" applyBorder="1" applyAlignment="1">
      <alignment vertical="center" wrapText="1"/>
    </xf>
    <xf numFmtId="164" fontId="28" fillId="8" borderId="1" xfId="5" applyNumberFormat="1" applyFont="1" applyFill="1" applyBorder="1" applyAlignment="1">
      <alignment horizontal="right" vertical="center" wrapText="1"/>
    </xf>
    <xf numFmtId="0" fontId="28" fillId="0" borderId="28" xfId="5" applyFont="1" applyBorder="1" applyAlignment="1">
      <alignment vertical="center" wrapText="1"/>
    </xf>
    <xf numFmtId="0" fontId="28" fillId="0" borderId="26" xfId="5" applyFont="1" applyBorder="1" applyAlignment="1">
      <alignment vertical="center" wrapText="1"/>
    </xf>
    <xf numFmtId="164" fontId="28" fillId="0" borderId="1" xfId="5" applyNumberFormat="1" applyFont="1" applyBorder="1" applyAlignment="1">
      <alignment vertical="center" wrapText="1"/>
    </xf>
    <xf numFmtId="0" fontId="28" fillId="0" borderId="29" xfId="5" applyFont="1" applyBorder="1" applyAlignment="1">
      <alignment vertical="center" wrapText="1"/>
    </xf>
    <xf numFmtId="0" fontId="19" fillId="0" borderId="1" xfId="5" applyFont="1" applyBorder="1" applyAlignment="1">
      <alignment horizontal="left" vertical="center" wrapText="1"/>
    </xf>
    <xf numFmtId="164" fontId="19" fillId="0" borderId="1" xfId="5" applyNumberFormat="1" applyFont="1" applyBorder="1" applyAlignment="1">
      <alignment vertical="center" wrapText="1"/>
    </xf>
    <xf numFmtId="0" fontId="44" fillId="0" borderId="29" xfId="5" applyFont="1" applyBorder="1" applyAlignment="1">
      <alignment vertical="center" wrapText="1"/>
    </xf>
    <xf numFmtId="164" fontId="29" fillId="0" borderId="1" xfId="5" applyNumberFormat="1" applyFont="1" applyBorder="1" applyAlignment="1">
      <alignment vertical="center" wrapText="1"/>
    </xf>
    <xf numFmtId="0" fontId="29" fillId="0" borderId="0" xfId="5" applyFont="1" applyAlignment="1">
      <alignment vertical="center" wrapText="1"/>
    </xf>
    <xf numFmtId="0" fontId="28" fillId="8" borderId="23" xfId="5" applyFont="1" applyFill="1" applyBorder="1" applyAlignment="1">
      <alignment vertical="center" wrapText="1"/>
    </xf>
    <xf numFmtId="164" fontId="28" fillId="8" borderId="1" xfId="5" applyNumberFormat="1" applyFont="1" applyFill="1" applyBorder="1" applyAlignment="1">
      <alignment vertical="center" wrapText="1"/>
    </xf>
    <xf numFmtId="0" fontId="19" fillId="0" borderId="0" xfId="5" applyFont="1" applyAlignment="1">
      <alignment horizontal="center" vertical="center"/>
    </xf>
    <xf numFmtId="164" fontId="19" fillId="0" borderId="0" xfId="5" applyNumberFormat="1" applyFont="1" applyAlignment="1">
      <alignment horizontal="right" vertical="center"/>
    </xf>
    <xf numFmtId="0" fontId="28" fillId="8" borderId="0" xfId="5" applyFont="1" applyFill="1" applyAlignment="1">
      <alignment horizontal="left" vertical="center"/>
    </xf>
    <xf numFmtId="0" fontId="28" fillId="8" borderId="0" xfId="5" applyFont="1" applyFill="1" applyAlignment="1">
      <alignment horizontal="center" vertical="center"/>
    </xf>
    <xf numFmtId="0" fontId="28" fillId="0" borderId="0" xfId="5" applyFont="1" applyAlignment="1">
      <alignment horizontal="left" vertical="center"/>
    </xf>
    <xf numFmtId="0" fontId="28" fillId="0" borderId="0" xfId="5" applyFont="1" applyAlignment="1">
      <alignment horizontal="center" vertical="center"/>
    </xf>
    <xf numFmtId="164" fontId="38" fillId="8" borderId="1" xfId="5" applyNumberFormat="1" applyFont="1" applyFill="1" applyBorder="1" applyAlignment="1">
      <alignment horizontal="center" vertical="center" wrapText="1"/>
    </xf>
    <xf numFmtId="0" fontId="19" fillId="8" borderId="1" xfId="5" applyFont="1" applyFill="1" applyBorder="1" applyAlignment="1">
      <alignment horizontal="center" vertical="center" wrapText="1"/>
    </xf>
    <xf numFmtId="164" fontId="19" fillId="8" borderId="1" xfId="5" applyNumberFormat="1" applyFont="1" applyFill="1" applyBorder="1" applyAlignment="1">
      <alignment horizontal="center" vertical="center" wrapText="1"/>
    </xf>
    <xf numFmtId="49" fontId="28" fillId="0" borderId="1" xfId="5" applyNumberFormat="1" applyFont="1" applyBorder="1" applyAlignment="1">
      <alignment horizontal="center" vertical="center" wrapText="1"/>
    </xf>
    <xf numFmtId="49" fontId="29" fillId="0" borderId="1" xfId="5" applyNumberFormat="1" applyFont="1" applyBorder="1" applyAlignment="1">
      <alignment horizontal="center" vertical="center" wrapText="1"/>
    </xf>
    <xf numFmtId="49" fontId="19" fillId="0" borderId="1" xfId="5" applyNumberFormat="1" applyFont="1" applyBorder="1" applyAlignment="1">
      <alignment horizontal="center" vertical="center" wrapText="1"/>
    </xf>
    <xf numFmtId="0" fontId="19" fillId="8" borderId="0" xfId="5" applyFont="1" applyFill="1" applyAlignment="1">
      <alignment vertical="center"/>
    </xf>
    <xf numFmtId="0" fontId="14" fillId="8" borderId="0" xfId="5" applyFont="1" applyFill="1" applyAlignment="1">
      <alignment vertical="center"/>
    </xf>
    <xf numFmtId="0" fontId="14" fillId="0" borderId="0" xfId="5" applyFont="1" applyAlignment="1">
      <alignment horizontal="center" vertical="center"/>
    </xf>
    <xf numFmtId="164" fontId="28" fillId="8" borderId="1" xfId="5" applyNumberFormat="1" applyFont="1" applyFill="1" applyBorder="1" applyAlignment="1">
      <alignment horizontal="center" vertical="top" wrapText="1"/>
    </xf>
    <xf numFmtId="0" fontId="14" fillId="8" borderId="1" xfId="5" applyFont="1" applyFill="1" applyBorder="1" applyAlignment="1">
      <alignment horizontal="center" vertical="top" wrapText="1"/>
    </xf>
    <xf numFmtId="0" fontId="28" fillId="0" borderId="0" xfId="5" applyFont="1" applyAlignment="1">
      <alignment horizontal="center" vertical="top"/>
    </xf>
    <xf numFmtId="0" fontId="14" fillId="0" borderId="1" xfId="5" applyFont="1" applyBorder="1" applyAlignment="1">
      <alignment horizontal="center" vertical="center" wrapText="1"/>
    </xf>
    <xf numFmtId="0" fontId="14" fillId="0" borderId="1" xfId="5" applyFont="1" applyBorder="1" applyAlignment="1">
      <alignment vertical="center" wrapText="1"/>
    </xf>
    <xf numFmtId="49" fontId="14" fillId="0" borderId="1" xfId="5" applyNumberFormat="1" applyFont="1" applyBorder="1" applyAlignment="1">
      <alignment horizontal="center" vertical="center" wrapText="1"/>
    </xf>
    <xf numFmtId="3" fontId="13" fillId="0" borderId="1" xfId="5" applyNumberFormat="1" applyFont="1" applyBorder="1" applyAlignment="1">
      <alignment horizontal="center" vertical="center" wrapText="1"/>
    </xf>
    <xf numFmtId="0" fontId="13" fillId="0" borderId="1" xfId="5" applyFont="1" applyBorder="1" applyAlignment="1">
      <alignment vertical="center" wrapText="1"/>
    </xf>
    <xf numFmtId="49" fontId="13" fillId="0" borderId="1" xfId="5" applyNumberFormat="1" applyFont="1" applyBorder="1" applyAlignment="1">
      <alignment horizontal="center" vertical="center" wrapText="1"/>
    </xf>
    <xf numFmtId="3" fontId="14" fillId="0" borderId="1" xfId="5" applyNumberFormat="1" applyFont="1" applyBorder="1" applyAlignment="1">
      <alignment horizontal="center" vertical="center" wrapText="1"/>
    </xf>
    <xf numFmtId="3" fontId="19" fillId="0" borderId="0" xfId="5" applyNumberFormat="1" applyFont="1" applyAlignment="1">
      <alignment vertical="center"/>
    </xf>
    <xf numFmtId="0" fontId="28" fillId="8" borderId="0" xfId="5" applyFont="1" applyFill="1" applyAlignment="1">
      <alignment horizontal="center" vertical="center" wrapText="1"/>
    </xf>
    <xf numFmtId="164" fontId="19" fillId="8" borderId="0" xfId="5" applyNumberFormat="1" applyFont="1" applyFill="1" applyAlignment="1">
      <alignment horizontal="right" vertical="center"/>
    </xf>
    <xf numFmtId="0" fontId="28" fillId="0" borderId="0" xfId="5" applyFont="1" applyAlignment="1">
      <alignment horizontal="center" vertical="center" wrapText="1"/>
    </xf>
    <xf numFmtId="0" fontId="19" fillId="0" borderId="1" xfId="5" applyFont="1" applyBorder="1" applyAlignment="1">
      <alignment vertical="center"/>
    </xf>
    <xf numFmtId="164" fontId="19" fillId="0" borderId="1" xfId="5" applyNumberFormat="1" applyFont="1" applyBorder="1" applyAlignment="1">
      <alignment horizontal="right" vertical="center"/>
    </xf>
    <xf numFmtId="0" fontId="19" fillId="0" borderId="27" xfId="5" applyFont="1" applyBorder="1" applyAlignment="1">
      <alignment vertical="center"/>
    </xf>
    <xf numFmtId="0" fontId="27" fillId="0" borderId="1" xfId="5" applyFont="1" applyBorder="1" applyAlignment="1">
      <alignment horizontal="left" vertical="center" wrapText="1"/>
    </xf>
    <xf numFmtId="0" fontId="29" fillId="0" borderId="1" xfId="5" applyFont="1" applyBorder="1" applyAlignment="1">
      <alignment vertical="center"/>
    </xf>
    <xf numFmtId="164" fontId="29" fillId="0" borderId="1" xfId="5" applyNumberFormat="1" applyFont="1" applyBorder="1" applyAlignment="1">
      <alignment horizontal="right" vertical="center"/>
    </xf>
    <xf numFmtId="0" fontId="39" fillId="0" borderId="27" xfId="5" applyBorder="1" applyAlignment="1">
      <alignment vertical="center"/>
    </xf>
    <xf numFmtId="0" fontId="45" fillId="9" borderId="27" xfId="6" applyFill="1" applyBorder="1" applyAlignment="1">
      <alignment vertical="top" wrapText="1"/>
    </xf>
    <xf numFmtId="0" fontId="28" fillId="0" borderId="1" xfId="5" applyFont="1" applyBorder="1" applyAlignment="1">
      <alignment vertical="center"/>
    </xf>
    <xf numFmtId="164" fontId="28" fillId="0" borderId="1" xfId="5" applyNumberFormat="1" applyFont="1" applyBorder="1" applyAlignment="1">
      <alignment horizontal="right" vertical="center"/>
    </xf>
    <xf numFmtId="9" fontId="19" fillId="0" borderId="1" xfId="7" applyFont="1" applyBorder="1" applyAlignment="1">
      <alignment horizontal="right" vertical="center"/>
    </xf>
    <xf numFmtId="0" fontId="47" fillId="0" borderId="0" xfId="5" applyFont="1"/>
    <xf numFmtId="0" fontId="48" fillId="0" borderId="0" xfId="5" applyFont="1"/>
    <xf numFmtId="0" fontId="49" fillId="0" borderId="0" xfId="5" applyFont="1"/>
    <xf numFmtId="0" fontId="50" fillId="0" borderId="0" xfId="5" applyFont="1" applyAlignment="1">
      <alignment vertical="center"/>
    </xf>
    <xf numFmtId="0" fontId="51" fillId="0" borderId="0" xfId="5" applyFont="1" applyAlignment="1">
      <alignment horizontal="center"/>
    </xf>
    <xf numFmtId="0" fontId="52" fillId="8" borderId="1" xfId="5" applyFont="1" applyFill="1" applyBorder="1" applyAlignment="1">
      <alignment horizontal="center" vertical="center" wrapText="1"/>
    </xf>
    <xf numFmtId="1" fontId="52" fillId="8" borderId="1" xfId="5" applyNumberFormat="1" applyFont="1" applyFill="1" applyBorder="1" applyAlignment="1">
      <alignment horizontal="center" vertical="center" wrapText="1"/>
    </xf>
    <xf numFmtId="1" fontId="53" fillId="8" borderId="1" xfId="5" applyNumberFormat="1" applyFont="1" applyFill="1" applyBorder="1" applyAlignment="1">
      <alignment horizontal="center" vertical="center" wrapText="1"/>
    </xf>
    <xf numFmtId="14" fontId="52" fillId="8" borderId="1" xfId="5" applyNumberFormat="1" applyFont="1" applyFill="1" applyBorder="1" applyAlignment="1">
      <alignment horizontal="center" vertical="top" wrapText="1"/>
    </xf>
    <xf numFmtId="0" fontId="52" fillId="0" borderId="1" xfId="5" applyFont="1" applyBorder="1" applyAlignment="1">
      <alignment horizontal="center" vertical="center" wrapText="1"/>
    </xf>
    <xf numFmtId="1" fontId="52" fillId="0" borderId="1" xfId="5" applyNumberFormat="1" applyFont="1" applyBorder="1" applyAlignment="1">
      <alignment horizontal="center" vertical="center" wrapText="1"/>
    </xf>
    <xf numFmtId="1" fontId="53" fillId="0" borderId="1" xfId="5" applyNumberFormat="1" applyFont="1" applyBorder="1" applyAlignment="1">
      <alignment horizontal="center" vertical="center" wrapText="1"/>
    </xf>
    <xf numFmtId="14" fontId="52" fillId="0" borderId="1" xfId="5" applyNumberFormat="1" applyFont="1" applyBorder="1" applyAlignment="1">
      <alignment horizontal="center" vertical="top" wrapText="1"/>
    </xf>
    <xf numFmtId="0" fontId="52" fillId="8" borderId="1" xfId="5" applyFont="1" applyFill="1" applyBorder="1" applyAlignment="1">
      <alignment horizontal="left" vertical="center"/>
    </xf>
    <xf numFmtId="14" fontId="52" fillId="8" borderId="1" xfId="5" applyNumberFormat="1" applyFont="1" applyFill="1" applyBorder="1" applyAlignment="1">
      <alignment horizontal="center" vertical="center" wrapText="1"/>
    </xf>
    <xf numFmtId="14" fontId="53" fillId="8" borderId="1" xfId="5" applyNumberFormat="1" applyFont="1" applyFill="1" applyBorder="1" applyAlignment="1">
      <alignment vertical="center" wrapText="1"/>
    </xf>
    <xf numFmtId="0" fontId="49" fillId="0" borderId="1" xfId="5" applyFont="1" applyBorder="1" applyAlignment="1">
      <alignment horizontal="center" vertical="top" wrapText="1"/>
    </xf>
    <xf numFmtId="0" fontId="49" fillId="0" borderId="1" xfId="5" applyFont="1" applyBorder="1" applyAlignment="1">
      <alignment vertical="top" wrapText="1"/>
    </xf>
    <xf numFmtId="0" fontId="54" fillId="0" borderId="1" xfId="5" applyFont="1" applyBorder="1" applyAlignment="1">
      <alignment vertical="top" wrapText="1"/>
    </xf>
    <xf numFmtId="2" fontId="49" fillId="0" borderId="1" xfId="5" applyNumberFormat="1" applyFont="1" applyBorder="1" applyAlignment="1">
      <alignment horizontal="left" vertical="top" indent="2"/>
    </xf>
    <xf numFmtId="2" fontId="48" fillId="0" borderId="1" xfId="5" applyNumberFormat="1" applyFont="1" applyBorder="1" applyAlignment="1">
      <alignment vertical="top"/>
    </xf>
    <xf numFmtId="0" fontId="47" fillId="0" borderId="0" xfId="5" applyFont="1" applyAlignment="1">
      <alignment vertical="top"/>
    </xf>
    <xf numFmtId="0" fontId="54" fillId="0" borderId="22" xfId="5" applyFont="1" applyBorder="1" applyAlignment="1">
      <alignment vertical="top" wrapText="1"/>
    </xf>
    <xf numFmtId="2" fontId="49" fillId="0" borderId="1" xfId="5" applyNumberFormat="1" applyFont="1" applyBorder="1" applyAlignment="1">
      <alignment horizontal="left" vertical="top" wrapText="1" indent="2"/>
    </xf>
    <xf numFmtId="2" fontId="48" fillId="0" borderId="1" xfId="5" applyNumberFormat="1" applyFont="1" applyBorder="1" applyAlignment="1">
      <alignment vertical="top" wrapText="1"/>
    </xf>
    <xf numFmtId="9" fontId="55" fillId="6" borderId="0" xfId="5" applyNumberFormat="1" applyFont="1" applyFill="1" applyAlignment="1">
      <alignment vertical="top"/>
    </xf>
    <xf numFmtId="2" fontId="52" fillId="8" borderId="1" xfId="5" applyNumberFormat="1" applyFont="1" applyFill="1" applyBorder="1" applyAlignment="1">
      <alignment horizontal="left" vertical="center" wrapText="1" indent="2"/>
    </xf>
    <xf numFmtId="2" fontId="53" fillId="8" borderId="1" xfId="5" applyNumberFormat="1" applyFont="1" applyFill="1" applyBorder="1" applyAlignment="1">
      <alignment vertical="top" wrapText="1"/>
    </xf>
    <xf numFmtId="2" fontId="47" fillId="0" borderId="1" xfId="5" applyNumberFormat="1" applyFont="1" applyBorder="1" applyAlignment="1">
      <alignment horizontal="left" indent="2"/>
    </xf>
    <xf numFmtId="0" fontId="49" fillId="0" borderId="1" xfId="5" applyFont="1" applyBorder="1" applyAlignment="1">
      <alignment wrapText="1"/>
    </xf>
    <xf numFmtId="164" fontId="49" fillId="0" borderId="1" xfId="5" applyNumberFormat="1" applyFont="1" applyBorder="1" applyAlignment="1">
      <alignment horizontal="left" vertical="top" wrapText="1" indent="2"/>
    </xf>
    <xf numFmtId="164" fontId="48" fillId="0" borderId="1" xfId="5" applyNumberFormat="1" applyFont="1" applyBorder="1" applyAlignment="1">
      <alignment vertical="top" wrapText="1"/>
    </xf>
    <xf numFmtId="14" fontId="52" fillId="8" borderId="1" xfId="5" applyNumberFormat="1" applyFont="1" applyFill="1" applyBorder="1" applyAlignment="1">
      <alignment horizontal="left" vertical="center" wrapText="1" indent="2"/>
    </xf>
    <xf numFmtId="14" fontId="53" fillId="8" borderId="1" xfId="5" applyNumberFormat="1" applyFont="1" applyFill="1" applyBorder="1" applyAlignment="1">
      <alignment vertical="top" wrapText="1"/>
    </xf>
    <xf numFmtId="167" fontId="49" fillId="0" borderId="1" xfId="5" applyNumberFormat="1" applyFont="1" applyBorder="1" applyAlignment="1">
      <alignment horizontal="left" vertical="top" wrapText="1" indent="2"/>
    </xf>
    <xf numFmtId="167" fontId="48" fillId="0" borderId="1" xfId="5" applyNumberFormat="1" applyFont="1" applyBorder="1" applyAlignment="1">
      <alignment vertical="top" wrapText="1"/>
    </xf>
    <xf numFmtId="0" fontId="49" fillId="0" borderId="1" xfId="5" applyFont="1" applyBorder="1" applyAlignment="1">
      <alignment vertical="top"/>
    </xf>
    <xf numFmtId="167" fontId="49" fillId="0" borderId="1" xfId="5" applyNumberFormat="1" applyFont="1" applyBorder="1" applyAlignment="1">
      <alignment horizontal="left" vertical="top" indent="2"/>
    </xf>
    <xf numFmtId="167" fontId="48" fillId="0" borderId="1" xfId="5" applyNumberFormat="1" applyFont="1" applyBorder="1" applyAlignment="1">
      <alignment vertical="top"/>
    </xf>
    <xf numFmtId="3" fontId="47" fillId="0" borderId="1" xfId="5" applyNumberFormat="1" applyFont="1" applyBorder="1" applyAlignment="1">
      <alignment horizontal="left" vertical="top" wrapText="1"/>
    </xf>
    <xf numFmtId="3" fontId="48" fillId="0" borderId="1" xfId="5" applyNumberFormat="1" applyFont="1" applyBorder="1" applyAlignment="1">
      <alignment vertical="top" wrapText="1"/>
    </xf>
    <xf numFmtId="168" fontId="47" fillId="0" borderId="1" xfId="5" applyNumberFormat="1" applyFont="1" applyBorder="1" applyAlignment="1">
      <alignment horizontal="left" vertical="top" wrapText="1" indent="2"/>
    </xf>
    <xf numFmtId="168" fontId="48" fillId="0" borderId="1" xfId="5" applyNumberFormat="1" applyFont="1" applyBorder="1" applyAlignment="1">
      <alignment vertical="top" wrapText="1"/>
    </xf>
    <xf numFmtId="14" fontId="56" fillId="8" borderId="1" xfId="5" applyNumberFormat="1" applyFont="1" applyFill="1" applyBorder="1" applyAlignment="1">
      <alignment horizontal="center" vertical="center" wrapText="1"/>
    </xf>
    <xf numFmtId="0" fontId="49" fillId="0" borderId="1" xfId="5" applyFont="1" applyBorder="1"/>
    <xf numFmtId="164" fontId="47" fillId="0" borderId="1" xfId="5" applyNumberFormat="1" applyFont="1" applyBorder="1"/>
    <xf numFmtId="164" fontId="48" fillId="0" borderId="1" xfId="5" applyNumberFormat="1" applyFont="1" applyBorder="1" applyAlignment="1">
      <alignment vertical="top"/>
    </xf>
    <xf numFmtId="0" fontId="49" fillId="0" borderId="1" xfId="5" applyFont="1" applyBorder="1" applyAlignment="1">
      <alignment horizontal="left" vertical="top" wrapText="1" indent="2"/>
    </xf>
    <xf numFmtId="9" fontId="47" fillId="0" borderId="1" xfId="7" applyFont="1" applyBorder="1" applyAlignment="1">
      <alignment horizontal="right" vertical="center"/>
    </xf>
    <xf numFmtId="9" fontId="48" fillId="0" borderId="1" xfId="7" applyFont="1" applyBorder="1" applyAlignment="1">
      <alignment vertical="top"/>
    </xf>
    <xf numFmtId="0" fontId="39" fillId="0" borderId="10" xfId="5" applyBorder="1"/>
    <xf numFmtId="3" fontId="39" fillId="0" borderId="10" xfId="5" applyNumberFormat="1" applyBorder="1"/>
    <xf numFmtId="2" fontId="39" fillId="0" borderId="10" xfId="5" applyNumberFormat="1" applyBorder="1"/>
    <xf numFmtId="164" fontId="39" fillId="0" borderId="10" xfId="5" applyNumberFormat="1" applyBorder="1"/>
    <xf numFmtId="168" fontId="39" fillId="0" borderId="10" xfId="5" applyNumberFormat="1" applyBorder="1"/>
    <xf numFmtId="0" fontId="57" fillId="0" borderId="0" xfId="0" applyFont="1" applyAlignment="1" applyProtection="1">
      <alignment horizontal="right" vertical="center"/>
      <protection locked="0"/>
    </xf>
    <xf numFmtId="9" fontId="13" fillId="0" borderId="0" xfId="0" applyNumberFormat="1" applyFont="1" applyProtection="1">
      <protection locked="0"/>
    </xf>
    <xf numFmtId="4" fontId="39" fillId="0" borderId="10" xfId="1" applyNumberFormat="1" applyFont="1" applyBorder="1" applyAlignment="1">
      <alignment horizontal="right" vertical="top" wrapText="1"/>
    </xf>
    <xf numFmtId="4" fontId="39" fillId="0" borderId="10" xfId="1" applyNumberFormat="1" applyFont="1" applyBorder="1" applyAlignment="1">
      <alignment horizontal="center" vertical="top" wrapText="1"/>
    </xf>
    <xf numFmtId="0" fontId="13" fillId="0" borderId="6" xfId="2" applyFont="1" applyBorder="1" applyProtection="1">
      <protection locked="0" hidden="1"/>
    </xf>
    <xf numFmtId="0" fontId="13" fillId="0" borderId="0" xfId="2" applyFont="1" applyProtection="1">
      <protection locked="0" hidden="1"/>
    </xf>
    <xf numFmtId="0" fontId="59" fillId="0" borderId="0" xfId="2" applyFont="1" applyAlignment="1" applyProtection="1">
      <alignment vertical="top"/>
      <protection locked="0" hidden="1"/>
    </xf>
    <xf numFmtId="0" fontId="59" fillId="0" borderId="30" xfId="2" applyFont="1" applyBorder="1" applyAlignment="1" applyProtection="1">
      <alignment vertical="top"/>
      <protection locked="0" hidden="1"/>
    </xf>
    <xf numFmtId="0" fontId="59" fillId="0" borderId="31" xfId="2" applyFont="1" applyBorder="1" applyAlignment="1" applyProtection="1">
      <alignment vertical="top"/>
      <protection locked="0" hidden="1"/>
    </xf>
    <xf numFmtId="0" fontId="13" fillId="0" borderId="7" xfId="2" applyFont="1" applyBorder="1" applyProtection="1">
      <protection locked="0" hidden="1"/>
    </xf>
    <xf numFmtId="0" fontId="13" fillId="0" borderId="8" xfId="2" applyFont="1" applyBorder="1" applyProtection="1">
      <protection locked="0" hidden="1"/>
    </xf>
    <xf numFmtId="0" fontId="59" fillId="0" borderId="30" xfId="2" applyFont="1" applyBorder="1" applyAlignment="1" applyProtection="1">
      <alignment horizontal="right" vertical="top" wrapText="1"/>
      <protection locked="0" hidden="1"/>
    </xf>
    <xf numFmtId="0" fontId="13" fillId="0" borderId="1" xfId="2" applyFont="1" applyBorder="1" applyAlignment="1" applyProtection="1">
      <alignment horizontal="center"/>
      <protection locked="0" hidden="1"/>
    </xf>
    <xf numFmtId="0" fontId="13" fillId="0" borderId="10" xfId="2" applyFont="1" applyBorder="1" applyAlignment="1" applyProtection="1">
      <alignment horizontal="left" vertical="center" wrapText="1"/>
      <protection locked="0" hidden="1"/>
    </xf>
    <xf numFmtId="164" fontId="13" fillId="0" borderId="10" xfId="2" applyNumberFormat="1" applyFont="1" applyBorder="1" applyAlignment="1" applyProtection="1">
      <alignment horizontal="right" vertical="center" wrapText="1"/>
      <protection locked="0" hidden="1"/>
    </xf>
    <xf numFmtId="166" fontId="13" fillId="0" borderId="10" xfId="2" applyNumberFormat="1" applyFont="1" applyBorder="1" applyAlignment="1" applyProtection="1">
      <alignment horizontal="right" vertical="center" wrapText="1"/>
      <protection locked="0" hidden="1"/>
    </xf>
    <xf numFmtId="9" fontId="13" fillId="0" borderId="1" xfId="1" applyFont="1" applyBorder="1" applyProtection="1">
      <protection locked="0" hidden="1"/>
    </xf>
    <xf numFmtId="0" fontId="13" fillId="4" borderId="10" xfId="2" applyFont="1" applyFill="1" applyBorder="1" applyAlignment="1" applyProtection="1">
      <alignment horizontal="left" vertical="center" wrapText="1"/>
      <protection locked="0" hidden="1"/>
    </xf>
    <xf numFmtId="164" fontId="13" fillId="4" borderId="10" xfId="2" applyNumberFormat="1" applyFont="1" applyFill="1" applyBorder="1" applyAlignment="1" applyProtection="1">
      <alignment horizontal="right" vertical="center" wrapText="1"/>
      <protection locked="0" hidden="1"/>
    </xf>
    <xf numFmtId="166" fontId="13" fillId="4" borderId="10" xfId="2" applyNumberFormat="1" applyFont="1" applyFill="1" applyBorder="1" applyAlignment="1" applyProtection="1">
      <alignment horizontal="right" vertical="center" wrapText="1"/>
      <protection locked="0" hidden="1"/>
    </xf>
    <xf numFmtId="0" fontId="14" fillId="0" borderId="8" xfId="2" applyFont="1" applyBorder="1" applyProtection="1">
      <protection locked="0" hidden="1"/>
    </xf>
    <xf numFmtId="9" fontId="14" fillId="0" borderId="1" xfId="1" applyFont="1" applyBorder="1" applyProtection="1">
      <protection locked="0" hidden="1"/>
    </xf>
    <xf numFmtId="0" fontId="14" fillId="0" borderId="0" xfId="2" applyFont="1" applyProtection="1">
      <protection locked="0" hidden="1"/>
    </xf>
    <xf numFmtId="0" fontId="14" fillId="0" borderId="32" xfId="2" applyFont="1" applyBorder="1" applyProtection="1">
      <protection locked="0" hidden="1"/>
    </xf>
    <xf numFmtId="0" fontId="58" fillId="0" borderId="2" xfId="2" applyFont="1" applyBorder="1" applyProtection="1">
      <protection locked="0" hidden="1"/>
    </xf>
    <xf numFmtId="0" fontId="23" fillId="0" borderId="2" xfId="2" applyFont="1" applyBorder="1" applyProtection="1">
      <protection locked="0" hidden="1"/>
    </xf>
    <xf numFmtId="0" fontId="13" fillId="0" borderId="2" xfId="2" applyFont="1" applyBorder="1" applyProtection="1">
      <protection locked="0" hidden="1"/>
    </xf>
    <xf numFmtId="0" fontId="24" fillId="0" borderId="2" xfId="2" applyFont="1" applyBorder="1" applyProtection="1">
      <protection locked="0" hidden="1"/>
    </xf>
    <xf numFmtId="0" fontId="13" fillId="0" borderId="4" xfId="2" applyFont="1" applyBorder="1" applyProtection="1">
      <protection locked="0" hidden="1"/>
    </xf>
    <xf numFmtId="0" fontId="14" fillId="0" borderId="33" xfId="2" applyFont="1" applyBorder="1" applyProtection="1">
      <protection locked="0" hidden="1"/>
    </xf>
    <xf numFmtId="0" fontId="13" fillId="0" borderId="33" xfId="2" applyFont="1" applyBorder="1" applyProtection="1">
      <protection locked="0" hidden="1"/>
    </xf>
    <xf numFmtId="0" fontId="13" fillId="0" borderId="34" xfId="2" applyFont="1" applyBorder="1" applyProtection="1">
      <protection locked="0" hidden="1"/>
    </xf>
    <xf numFmtId="0" fontId="13" fillId="0" borderId="35" xfId="2" applyFont="1" applyBorder="1" applyProtection="1">
      <protection locked="0" hidden="1"/>
    </xf>
    <xf numFmtId="0" fontId="13" fillId="0" borderId="3" xfId="2" applyFont="1" applyBorder="1" applyProtection="1">
      <protection locked="0" hidden="1"/>
    </xf>
    <xf numFmtId="0" fontId="17" fillId="3" borderId="10" xfId="2" applyFont="1" applyFill="1" applyBorder="1" applyAlignment="1" applyProtection="1">
      <alignment horizontal="center" vertical="center" wrapText="1"/>
      <protection locked="0" hidden="1"/>
    </xf>
    <xf numFmtId="0" fontId="14" fillId="3" borderId="10" xfId="2" applyFont="1" applyFill="1" applyBorder="1" applyAlignment="1" applyProtection="1">
      <alignment vertical="center" wrapText="1"/>
      <protection locked="0" hidden="1"/>
    </xf>
    <xf numFmtId="164" fontId="14" fillId="3" borderId="10" xfId="2" applyNumberFormat="1" applyFont="1" applyFill="1" applyBorder="1" applyAlignment="1" applyProtection="1">
      <alignment horizontal="right" vertical="center" wrapText="1"/>
      <protection locked="0" hidden="1"/>
    </xf>
    <xf numFmtId="166" fontId="14" fillId="3" borderId="10" xfId="2" applyNumberFormat="1" applyFont="1" applyFill="1" applyBorder="1" applyAlignment="1" applyProtection="1">
      <alignment horizontal="right" vertical="center" wrapText="1"/>
      <protection locked="0" hidden="1"/>
    </xf>
    <xf numFmtId="165" fontId="14" fillId="3" borderId="10" xfId="2" applyNumberFormat="1" applyFont="1" applyFill="1" applyBorder="1" applyAlignment="1" applyProtection="1">
      <alignment horizontal="right" vertical="center" wrapText="1"/>
      <protection locked="0" hidden="1"/>
    </xf>
    <xf numFmtId="0" fontId="17" fillId="3" borderId="1" xfId="2" applyFont="1" applyFill="1" applyBorder="1" applyAlignment="1" applyProtection="1">
      <alignment horizontal="center" vertical="center" wrapText="1"/>
      <protection locked="0" hidden="1"/>
    </xf>
    <xf numFmtId="0" fontId="5" fillId="5" borderId="0" xfId="2" applyFont="1" applyFill="1" applyProtection="1">
      <protection locked="0"/>
    </xf>
    <xf numFmtId="0" fontId="6" fillId="5" borderId="0" xfId="2" applyFont="1" applyFill="1" applyProtection="1">
      <protection locked="0"/>
    </xf>
    <xf numFmtId="0" fontId="5" fillId="0" borderId="0" xfId="2" applyFont="1" applyProtection="1">
      <protection locked="0"/>
    </xf>
    <xf numFmtId="0" fontId="5" fillId="5" borderId="0" xfId="2" applyFont="1" applyFill="1" applyAlignment="1" applyProtection="1">
      <alignment vertical="top"/>
      <protection locked="0"/>
    </xf>
    <xf numFmtId="0" fontId="5" fillId="0" borderId="0" xfId="2" applyFont="1" applyAlignment="1" applyProtection="1">
      <alignment vertical="top"/>
      <protection locked="0"/>
    </xf>
    <xf numFmtId="0" fontId="10" fillId="0" borderId="10" xfId="2" applyFont="1" applyBorder="1" applyAlignment="1" applyProtection="1">
      <alignment horizontal="center" vertical="center" wrapText="1"/>
      <protection locked="0"/>
    </xf>
    <xf numFmtId="0" fontId="6" fillId="0" borderId="10" xfId="2" applyFont="1" applyBorder="1" applyAlignment="1" applyProtection="1">
      <alignment horizontal="left" vertical="center" wrapText="1"/>
      <protection locked="0"/>
    </xf>
    <xf numFmtId="164" fontId="6" fillId="0" borderId="10" xfId="2" applyNumberFormat="1" applyFont="1" applyBorder="1" applyAlignment="1" applyProtection="1">
      <alignment horizontal="center" vertical="center" wrapText="1"/>
      <protection locked="0"/>
    </xf>
    <xf numFmtId="165" fontId="6" fillId="0" borderId="10" xfId="2" applyNumberFormat="1" applyFont="1" applyBorder="1" applyAlignment="1" applyProtection="1">
      <alignment horizontal="center" vertical="center" wrapText="1"/>
      <protection locked="0"/>
    </xf>
    <xf numFmtId="166" fontId="63" fillId="0" borderId="10" xfId="2" applyNumberFormat="1" applyFont="1" applyBorder="1" applyAlignment="1" applyProtection="1">
      <alignment horizontal="center" vertical="center" wrapText="1"/>
      <protection locked="0"/>
    </xf>
    <xf numFmtId="0" fontId="10" fillId="4" borderId="10" xfId="2" applyFont="1" applyFill="1" applyBorder="1" applyAlignment="1" applyProtection="1">
      <alignment horizontal="center" vertical="center" wrapText="1"/>
      <protection locked="0"/>
    </xf>
    <xf numFmtId="0" fontId="6" fillId="4" borderId="10" xfId="2" applyFont="1" applyFill="1" applyBorder="1" applyAlignment="1" applyProtection="1">
      <alignment horizontal="left" vertical="center" wrapText="1"/>
      <protection locked="0"/>
    </xf>
    <xf numFmtId="164" fontId="6" fillId="4" borderId="10" xfId="2" applyNumberFormat="1" applyFont="1" applyFill="1" applyBorder="1" applyAlignment="1" applyProtection="1">
      <alignment horizontal="center" vertical="center" wrapText="1"/>
      <protection locked="0"/>
    </xf>
    <xf numFmtId="165" fontId="6" fillId="4" borderId="10" xfId="2" applyNumberFormat="1" applyFont="1" applyFill="1" applyBorder="1" applyAlignment="1" applyProtection="1">
      <alignment horizontal="center" vertical="center" wrapText="1"/>
      <protection locked="0"/>
    </xf>
    <xf numFmtId="166" fontId="63" fillId="4" borderId="10" xfId="2" applyNumberFormat="1" applyFont="1" applyFill="1" applyBorder="1" applyAlignment="1" applyProtection="1">
      <alignment horizontal="center" vertical="center" wrapText="1"/>
      <protection locked="0"/>
    </xf>
    <xf numFmtId="0" fontId="64" fillId="0" borderId="0" xfId="2" applyFont="1"/>
    <xf numFmtId="0" fontId="6" fillId="0" borderId="0" xfId="2" applyFont="1" applyAlignment="1" applyProtection="1">
      <alignment horizontal="center" vertical="center"/>
      <protection locked="0"/>
    </xf>
    <xf numFmtId="165" fontId="6" fillId="0" borderId="0" xfId="2" applyNumberFormat="1" applyFont="1" applyAlignment="1" applyProtection="1">
      <alignment horizontal="center" vertical="center" wrapText="1"/>
      <protection locked="0"/>
    </xf>
    <xf numFmtId="9" fontId="6" fillId="0" borderId="0" xfId="1" applyFont="1" applyFill="1" applyBorder="1" applyAlignment="1" applyProtection="1">
      <alignment horizontal="center" vertical="center" wrapText="1"/>
      <protection locked="0"/>
    </xf>
    <xf numFmtId="0" fontId="65" fillId="5" borderId="0" xfId="2" applyFont="1" applyFill="1" applyAlignment="1">
      <alignment horizontal="right"/>
    </xf>
    <xf numFmtId="0" fontId="61" fillId="0" borderId="0" xfId="2" applyFont="1" applyAlignment="1" applyProtection="1">
      <alignment horizontal="center" vertical="top" wrapText="1"/>
      <protection locked="0"/>
    </xf>
    <xf numFmtId="0" fontId="66" fillId="0" borderId="0" xfId="2" applyFont="1" applyAlignment="1" applyProtection="1">
      <alignment horizontal="center" vertical="top" wrapText="1"/>
      <protection locked="0"/>
    </xf>
    <xf numFmtId="0" fontId="67" fillId="5" borderId="0" xfId="2" applyFont="1" applyFill="1" applyProtection="1">
      <protection locked="0"/>
    </xf>
    <xf numFmtId="0" fontId="4" fillId="5" borderId="0" xfId="2" applyFont="1" applyFill="1" applyProtection="1">
      <protection locked="0"/>
    </xf>
    <xf numFmtId="0" fontId="7" fillId="5" borderId="0" xfId="2" applyFont="1" applyFill="1" applyProtection="1">
      <protection locked="0"/>
    </xf>
    <xf numFmtId="0" fontId="8" fillId="5" borderId="33" xfId="2" applyFont="1" applyFill="1" applyBorder="1" applyProtection="1">
      <protection locked="0"/>
    </xf>
    <xf numFmtId="0" fontId="5" fillId="5" borderId="33" xfId="2" applyFont="1" applyFill="1" applyBorder="1" applyProtection="1">
      <protection locked="0"/>
    </xf>
    <xf numFmtId="0" fontId="11" fillId="0" borderId="0" xfId="2" applyFont="1" applyProtection="1">
      <protection locked="0"/>
    </xf>
    <xf numFmtId="0" fontId="11" fillId="5" borderId="0" xfId="2" applyFont="1" applyFill="1" applyProtection="1">
      <protection locked="0"/>
    </xf>
    <xf numFmtId="9" fontId="13" fillId="0" borderId="36" xfId="1" applyFont="1" applyBorder="1" applyAlignment="1">
      <alignment vertical="center"/>
    </xf>
    <xf numFmtId="9" fontId="13" fillId="0" borderId="10" xfId="1" applyFont="1" applyBorder="1" applyAlignment="1">
      <alignment vertical="center"/>
    </xf>
    <xf numFmtId="9" fontId="13" fillId="0" borderId="10" xfId="1" applyFont="1" applyFill="1" applyBorder="1" applyAlignment="1">
      <alignment vertical="center"/>
    </xf>
    <xf numFmtId="9" fontId="13" fillId="10" borderId="10" xfId="1" applyFont="1" applyFill="1" applyBorder="1" applyAlignment="1">
      <alignment vertical="center"/>
    </xf>
    <xf numFmtId="9" fontId="13" fillId="0" borderId="37" xfId="1" applyFont="1" applyFill="1" applyBorder="1" applyAlignment="1">
      <alignment vertical="center"/>
    </xf>
    <xf numFmtId="169" fontId="13" fillId="0" borderId="36" xfId="1" applyNumberFormat="1" applyFont="1" applyFill="1" applyBorder="1" applyAlignment="1">
      <alignment vertical="center"/>
    </xf>
    <xf numFmtId="9" fontId="19" fillId="0" borderId="38" xfId="1" applyFont="1" applyFill="1" applyBorder="1" applyAlignment="1">
      <alignment vertical="center"/>
    </xf>
    <xf numFmtId="9" fontId="19" fillId="0" borderId="10" xfId="1" applyFont="1" applyFill="1" applyBorder="1" applyAlignment="1">
      <alignment vertical="center"/>
    </xf>
    <xf numFmtId="0" fontId="13" fillId="0" borderId="0" xfId="0" applyFont="1" applyAlignment="1">
      <alignment vertical="center"/>
    </xf>
    <xf numFmtId="9" fontId="14" fillId="3" borderId="10" xfId="1" applyFont="1" applyFill="1" applyBorder="1" applyAlignment="1">
      <alignment vertical="center"/>
    </xf>
    <xf numFmtId="9" fontId="13" fillId="3" borderId="10" xfId="1" applyFont="1" applyFill="1" applyBorder="1" applyAlignment="1">
      <alignment vertical="center"/>
    </xf>
    <xf numFmtId="0" fontId="61" fillId="3" borderId="10" xfId="2" applyFont="1" applyFill="1" applyBorder="1" applyAlignment="1" applyProtection="1">
      <alignment horizontal="center" vertical="top" wrapText="1"/>
      <protection locked="0"/>
    </xf>
    <xf numFmtId="165" fontId="6" fillId="3" borderId="10" xfId="2" applyNumberFormat="1" applyFont="1" applyFill="1" applyBorder="1" applyAlignment="1" applyProtection="1">
      <alignment horizontal="center" vertical="center" wrapText="1"/>
      <protection locked="0"/>
    </xf>
    <xf numFmtId="166" fontId="6" fillId="3" borderId="10" xfId="2" applyNumberFormat="1" applyFont="1" applyFill="1" applyBorder="1" applyAlignment="1" applyProtection="1">
      <alignment horizontal="center" vertical="center" wrapText="1"/>
      <protection locked="0"/>
    </xf>
    <xf numFmtId="0" fontId="6" fillId="3" borderId="10" xfId="2" applyFont="1" applyFill="1" applyBorder="1" applyAlignment="1" applyProtection="1">
      <alignment vertical="center"/>
      <protection locked="0"/>
    </xf>
    <xf numFmtId="0" fontId="15" fillId="2" borderId="0" xfId="0" applyFont="1" applyFill="1" applyAlignment="1">
      <alignment vertical="center" wrapText="1"/>
    </xf>
    <xf numFmtId="0" fontId="15" fillId="2" borderId="38" xfId="0" applyFont="1" applyFill="1" applyBorder="1" applyAlignment="1">
      <alignment vertical="center" wrapText="1"/>
    </xf>
    <xf numFmtId="164" fontId="19" fillId="0" borderId="38" xfId="0" applyNumberFormat="1" applyFont="1" applyBorder="1" applyAlignment="1" applyProtection="1">
      <alignment vertical="center"/>
      <protection locked="0"/>
    </xf>
    <xf numFmtId="0" fontId="20" fillId="0" borderId="0" xfId="0" applyFont="1" applyAlignment="1">
      <alignment horizontal="center" vertical="center" wrapText="1"/>
    </xf>
    <xf numFmtId="0" fontId="15" fillId="2" borderId="10" xfId="0" applyFont="1" applyFill="1" applyBorder="1" applyAlignment="1">
      <alignment vertical="center" wrapText="1"/>
    </xf>
    <xf numFmtId="164" fontId="19" fillId="0" borderId="10" xfId="0" applyNumberFormat="1" applyFont="1" applyBorder="1" applyAlignment="1" applyProtection="1">
      <alignment vertical="center"/>
      <protection locked="0"/>
    </xf>
    <xf numFmtId="168" fontId="19" fillId="0" borderId="10" xfId="1" applyNumberFormat="1" applyFont="1" applyFill="1" applyBorder="1" applyAlignment="1">
      <alignment vertical="center"/>
    </xf>
    <xf numFmtId="164" fontId="15" fillId="10" borderId="12" xfId="0" applyNumberFormat="1" applyFont="1" applyFill="1" applyBorder="1" applyAlignment="1" applyProtection="1">
      <alignment horizontal="right" vertical="center" wrapText="1"/>
      <protection locked="0"/>
    </xf>
    <xf numFmtId="0" fontId="23" fillId="0" borderId="0" xfId="5" applyFont="1" applyAlignment="1" applyProtection="1">
      <alignment vertical="center"/>
      <protection locked="0"/>
    </xf>
    <xf numFmtId="0" fontId="5" fillId="5" borderId="0" xfId="2" applyFont="1" applyFill="1" applyAlignment="1">
      <alignment horizontal="left"/>
    </xf>
    <xf numFmtId="0" fontId="12" fillId="5" borderId="0" xfId="2" applyFont="1" applyFill="1" applyAlignment="1">
      <alignment horizontal="left"/>
    </xf>
    <xf numFmtId="0" fontId="13" fillId="0" borderId="10" xfId="0" applyFont="1" applyBorder="1" applyAlignment="1">
      <alignment wrapText="1"/>
    </xf>
    <xf numFmtId="0" fontId="39" fillId="0" borderId="10" xfId="5" applyBorder="1" applyAlignment="1">
      <alignment wrapText="1"/>
    </xf>
    <xf numFmtId="167" fontId="13" fillId="0" borderId="10" xfId="0" applyNumberFormat="1" applyFont="1" applyBorder="1"/>
    <xf numFmtId="0" fontId="0" fillId="0" borderId="41" xfId="0" applyBorder="1"/>
    <xf numFmtId="0" fontId="68" fillId="8" borderId="41" xfId="2" applyFont="1" applyFill="1" applyBorder="1" applyAlignment="1">
      <alignment horizontal="center" vertical="center" wrapText="1"/>
    </xf>
    <xf numFmtId="0" fontId="13" fillId="0" borderId="10" xfId="0" applyFont="1" applyBorder="1" applyAlignment="1">
      <alignment vertical="center"/>
    </xf>
    <xf numFmtId="164" fontId="0" fillId="0" borderId="41" xfId="0" applyNumberFormat="1" applyBorder="1"/>
    <xf numFmtId="0" fontId="1" fillId="0" borderId="41" xfId="2" applyFont="1" applyBorder="1" applyAlignment="1">
      <alignment horizontal="center" vertical="center"/>
    </xf>
    <xf numFmtId="0" fontId="1" fillId="0" borderId="0" xfId="2" applyFont="1"/>
    <xf numFmtId="3" fontId="0" fillId="0" borderId="41" xfId="0" applyNumberFormat="1" applyBorder="1" applyAlignment="1">
      <alignment horizontal="right" vertical="center"/>
    </xf>
    <xf numFmtId="164" fontId="0" fillId="0" borderId="41" xfId="0" applyNumberFormat="1" applyBorder="1" applyAlignment="1">
      <alignment horizontal="right" vertical="center"/>
    </xf>
    <xf numFmtId="0" fontId="70" fillId="0" borderId="1" xfId="8" applyFont="1" applyBorder="1" applyAlignment="1">
      <alignment horizontal="center" vertical="center"/>
    </xf>
    <xf numFmtId="0" fontId="70" fillId="0" borderId="1" xfId="8" applyFont="1" applyBorder="1" applyAlignment="1">
      <alignment horizontal="center" vertical="center" wrapText="1"/>
    </xf>
    <xf numFmtId="0" fontId="72" fillId="0" borderId="55" xfId="8" applyFont="1" applyBorder="1" applyAlignment="1">
      <alignment horizontal="center" vertical="center"/>
    </xf>
    <xf numFmtId="0" fontId="72" fillId="0" borderId="55" xfId="8" applyFont="1" applyBorder="1" applyAlignment="1">
      <alignment horizontal="center" vertical="center" wrapText="1"/>
    </xf>
    <xf numFmtId="0" fontId="70" fillId="0" borderId="55" xfId="8" applyFont="1" applyBorder="1" applyAlignment="1">
      <alignment horizontal="center"/>
    </xf>
    <xf numFmtId="0" fontId="70" fillId="0" borderId="59" xfId="8" applyFont="1" applyBorder="1" applyAlignment="1">
      <alignment horizontal="center" vertical="center"/>
    </xf>
    <xf numFmtId="16" fontId="4" fillId="0" borderId="61" xfId="8" applyNumberFormat="1" applyFont="1" applyBorder="1" applyAlignment="1">
      <alignment horizontal="center" vertical="center"/>
    </xf>
    <xf numFmtId="0" fontId="4" fillId="0" borderId="40" xfId="8" applyFont="1" applyBorder="1" applyAlignment="1">
      <alignment vertical="center" wrapText="1"/>
    </xf>
    <xf numFmtId="0" fontId="4" fillId="0" borderId="61" xfId="8" applyFont="1" applyBorder="1" applyAlignment="1">
      <alignment horizontal="center" vertical="center"/>
    </xf>
    <xf numFmtId="0" fontId="70" fillId="0" borderId="61" xfId="8" applyFont="1" applyBorder="1" applyAlignment="1">
      <alignment horizontal="center" vertical="center"/>
    </xf>
    <xf numFmtId="0" fontId="73" fillId="0" borderId="40" xfId="8" applyFont="1" applyBorder="1" applyAlignment="1">
      <alignment vertical="center" wrapText="1"/>
    </xf>
    <xf numFmtId="0" fontId="70" fillId="0" borderId="40" xfId="8" applyFont="1" applyBorder="1" applyAlignment="1">
      <alignment vertical="center" wrapText="1"/>
    </xf>
    <xf numFmtId="0" fontId="70" fillId="0" borderId="40" xfId="8" applyFont="1" applyBorder="1" applyAlignment="1">
      <alignment vertical="center"/>
    </xf>
    <xf numFmtId="0" fontId="70" fillId="0" borderId="64" xfId="8" applyFont="1" applyBorder="1" applyAlignment="1">
      <alignment horizontal="center" vertical="center"/>
    </xf>
    <xf numFmtId="0" fontId="70" fillId="0" borderId="57" xfId="8" applyFont="1" applyBorder="1" applyAlignment="1">
      <alignment vertical="center"/>
    </xf>
    <xf numFmtId="0" fontId="79" fillId="0" borderId="0" xfId="0" applyFont="1" applyAlignment="1">
      <alignment horizontal="center" vertical="center"/>
    </xf>
    <xf numFmtId="0" fontId="79" fillId="0" borderId="0" xfId="8" applyFont="1" applyAlignment="1">
      <alignment vertical="center" wrapText="1"/>
    </xf>
    <xf numFmtId="0" fontId="7" fillId="0" borderId="0" xfId="8" applyFont="1" applyAlignment="1">
      <alignment vertical="center"/>
    </xf>
    <xf numFmtId="0" fontId="69" fillId="0" borderId="0" xfId="8"/>
    <xf numFmtId="0" fontId="80" fillId="0" borderId="0" xfId="0" applyFont="1" applyAlignment="1">
      <alignment horizontal="center" vertical="center"/>
    </xf>
    <xf numFmtId="0" fontId="79" fillId="0" borderId="0" xfId="8" applyFont="1" applyAlignment="1">
      <alignment vertical="center"/>
    </xf>
    <xf numFmtId="0" fontId="7" fillId="0" borderId="0" xfId="8" applyFont="1" applyAlignment="1">
      <alignment horizontal="center" vertical="center" wrapText="1"/>
    </xf>
    <xf numFmtId="0" fontId="7" fillId="0" borderId="0" xfId="8" applyFont="1" applyAlignment="1">
      <alignment vertical="center" wrapText="1"/>
    </xf>
    <xf numFmtId="0" fontId="7" fillId="0" borderId="0" xfId="8" applyFont="1" applyAlignment="1">
      <alignment horizontal="left" vertical="center" wrapText="1"/>
    </xf>
    <xf numFmtId="0" fontId="7" fillId="0" borderId="0" xfId="8" applyFont="1" applyAlignment="1">
      <alignment horizontal="justify"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28" fillId="7" borderId="0" xfId="0" applyFont="1" applyFill="1" applyAlignment="1">
      <alignment horizontal="center" vertical="top"/>
    </xf>
    <xf numFmtId="0" fontId="28" fillId="8" borderId="1" xfId="0" applyFont="1" applyFill="1" applyBorder="1" applyAlignment="1">
      <alignment horizontal="center" vertical="top" wrapText="1"/>
    </xf>
    <xf numFmtId="49" fontId="28" fillId="8" borderId="1" xfId="0" applyNumberFormat="1" applyFont="1" applyFill="1" applyBorder="1" applyAlignment="1">
      <alignment horizontal="center" vertical="top" wrapText="1"/>
    </xf>
    <xf numFmtId="0" fontId="17" fillId="0" borderId="1" xfId="0" applyFont="1" applyBorder="1" applyAlignment="1">
      <alignment horizontal="center" vertical="center" wrapText="1"/>
    </xf>
    <xf numFmtId="0" fontId="20" fillId="9" borderId="27" xfId="0" applyFont="1" applyFill="1" applyBorder="1" applyAlignment="1">
      <alignment horizontal="left" vertical="top" wrapText="1"/>
    </xf>
    <xf numFmtId="0" fontId="28" fillId="8" borderId="25" xfId="0" applyFont="1" applyFill="1" applyBorder="1" applyAlignment="1">
      <alignment horizontal="center" vertical="center" wrapText="1"/>
    </xf>
    <xf numFmtId="0" fontId="28" fillId="8" borderId="26" xfId="0" applyFont="1" applyFill="1" applyBorder="1" applyAlignment="1">
      <alignment horizontal="center" vertical="center" wrapText="1"/>
    </xf>
    <xf numFmtId="0" fontId="28" fillId="8" borderId="21" xfId="0" applyFont="1" applyFill="1" applyBorder="1" applyAlignment="1">
      <alignment horizontal="center" vertical="center" wrapText="1"/>
    </xf>
    <xf numFmtId="0" fontId="28" fillId="8" borderId="23" xfId="0" applyFont="1" applyFill="1" applyBorder="1" applyAlignment="1">
      <alignment horizontal="center" vertical="center" wrapText="1"/>
    </xf>
    <xf numFmtId="0" fontId="19" fillId="8" borderId="9" xfId="0" applyFont="1" applyFill="1" applyBorder="1" applyAlignment="1">
      <alignment horizontal="center" vertical="top" wrapText="1"/>
    </xf>
    <xf numFmtId="0" fontId="28" fillId="8" borderId="1" xfId="0" applyFont="1" applyFill="1" applyBorder="1" applyAlignment="1">
      <alignment horizontal="center" vertical="center" wrapText="1"/>
    </xf>
    <xf numFmtId="0" fontId="28" fillId="8" borderId="25" xfId="0" applyFont="1" applyFill="1" applyBorder="1" applyAlignment="1">
      <alignment horizontal="center" vertical="top" wrapText="1"/>
    </xf>
    <xf numFmtId="0" fontId="28" fillId="8" borderId="26" xfId="0" applyFont="1" applyFill="1" applyBorder="1" applyAlignment="1">
      <alignment horizontal="center" vertical="top" wrapText="1"/>
    </xf>
    <xf numFmtId="0" fontId="39" fillId="0" borderId="0" xfId="4" applyAlignment="1">
      <alignment horizontal="right" vertical="center" wrapText="1"/>
    </xf>
    <xf numFmtId="0" fontId="36" fillId="0" borderId="0" xfId="4" applyFont="1" applyAlignment="1">
      <alignment horizontal="center" vertical="center" wrapText="1"/>
    </xf>
    <xf numFmtId="0" fontId="20" fillId="9" borderId="27" xfId="5" applyFont="1" applyFill="1" applyBorder="1" applyAlignment="1">
      <alignment horizontal="left" vertical="top" wrapText="1"/>
    </xf>
    <xf numFmtId="0" fontId="35" fillId="8" borderId="0" xfId="5" applyFont="1" applyFill="1" applyAlignment="1">
      <alignment horizontal="center" vertical="center"/>
    </xf>
    <xf numFmtId="0" fontId="28" fillId="8" borderId="21" xfId="5" applyFont="1" applyFill="1" applyBorder="1" applyAlignment="1">
      <alignment horizontal="center" vertical="center" wrapText="1"/>
    </xf>
    <xf numFmtId="0" fontId="28" fillId="8" borderId="23" xfId="5" applyFont="1" applyFill="1" applyBorder="1" applyAlignment="1">
      <alignment horizontal="center" vertical="center" wrapText="1"/>
    </xf>
    <xf numFmtId="0" fontId="28" fillId="8" borderId="1" xfId="5" applyFont="1" applyFill="1" applyBorder="1" applyAlignment="1">
      <alignment horizontal="center" vertical="center" wrapText="1"/>
    </xf>
    <xf numFmtId="0" fontId="28" fillId="8" borderId="25" xfId="5" applyFont="1" applyFill="1" applyBorder="1" applyAlignment="1">
      <alignment horizontal="center" vertical="center" wrapText="1"/>
    </xf>
    <xf numFmtId="0" fontId="28" fillId="8" borderId="26" xfId="5" applyFont="1" applyFill="1" applyBorder="1" applyAlignment="1">
      <alignment horizontal="center" vertical="center" wrapText="1"/>
    </xf>
    <xf numFmtId="0" fontId="46" fillId="0" borderId="0" xfId="5" applyFont="1" applyAlignment="1">
      <alignment horizontal="right" vertical="center" wrapText="1"/>
    </xf>
    <xf numFmtId="0" fontId="50" fillId="0" borderId="0" xfId="5" applyFont="1" applyAlignment="1">
      <alignment horizontal="center" vertical="center" wrapText="1"/>
    </xf>
    <xf numFmtId="0" fontId="6" fillId="3" borderId="10" xfId="2" applyFont="1" applyFill="1" applyBorder="1" applyAlignment="1" applyProtection="1">
      <alignment horizontal="center" vertical="center"/>
      <protection locked="0"/>
    </xf>
    <xf numFmtId="0" fontId="6" fillId="3" borderId="10" xfId="2" applyFont="1" applyFill="1" applyBorder="1" applyAlignment="1" applyProtection="1">
      <alignment horizontal="left" vertical="center"/>
      <protection locked="0"/>
    </xf>
    <xf numFmtId="0" fontId="11" fillId="0" borderId="0" xfId="2" applyFont="1" applyAlignment="1" applyProtection="1">
      <alignment horizontal="left" vertical="top" wrapText="1"/>
      <protection locked="0"/>
    </xf>
    <xf numFmtId="0" fontId="6" fillId="3" borderId="18" xfId="2" applyFont="1" applyFill="1" applyBorder="1" applyAlignment="1" applyProtection="1">
      <alignment horizontal="center" vertical="center"/>
      <protection locked="0"/>
    </xf>
    <xf numFmtId="0" fontId="6" fillId="3" borderId="39" xfId="2" applyFont="1" applyFill="1" applyBorder="1" applyAlignment="1" applyProtection="1">
      <alignment horizontal="center" vertical="center"/>
      <protection locked="0"/>
    </xf>
    <xf numFmtId="0" fontId="6" fillId="3" borderId="19" xfId="2" applyFont="1" applyFill="1" applyBorder="1" applyAlignment="1" applyProtection="1">
      <alignment horizontal="center" vertical="center"/>
      <protection locked="0"/>
    </xf>
    <xf numFmtId="0" fontId="8" fillId="5" borderId="0" xfId="2" applyFont="1" applyFill="1" applyAlignment="1" applyProtection="1">
      <alignment horizontal="left" vertical="top" wrapText="1"/>
      <protection locked="0"/>
    </xf>
    <xf numFmtId="0" fontId="8" fillId="5" borderId="0" xfId="2" applyFont="1" applyFill="1" applyAlignment="1" applyProtection="1">
      <alignment horizontal="left" vertical="top"/>
      <protection locked="0"/>
    </xf>
    <xf numFmtId="0" fontId="9" fillId="3" borderId="10" xfId="2" applyFont="1" applyFill="1" applyBorder="1" applyAlignment="1" applyProtection="1">
      <alignment horizontal="center" vertical="top" wrapText="1"/>
      <protection locked="0"/>
    </xf>
    <xf numFmtId="0" fontId="61" fillId="3" borderId="10" xfId="2" applyFont="1" applyFill="1" applyBorder="1" applyAlignment="1" applyProtection="1">
      <alignment horizontal="center" vertical="top" wrapText="1"/>
      <protection locked="0"/>
    </xf>
    <xf numFmtId="0" fontId="61" fillId="0" borderId="0" xfId="2" applyFont="1" applyAlignment="1" applyProtection="1">
      <alignment horizontal="center" vertical="top" wrapText="1"/>
      <protection locked="0"/>
    </xf>
    <xf numFmtId="0" fontId="8" fillId="5" borderId="0" xfId="2" applyFont="1" applyFill="1" applyAlignment="1">
      <alignment horizontal="left" vertical="top" wrapText="1"/>
    </xf>
    <xf numFmtId="0" fontId="8" fillId="5" borderId="0" xfId="2" applyFont="1" applyFill="1" applyAlignment="1">
      <alignment horizontal="left" vertical="top"/>
    </xf>
    <xf numFmtId="0" fontId="5" fillId="11" borderId="30" xfId="2" applyFont="1" applyFill="1" applyBorder="1" applyAlignment="1" applyProtection="1">
      <alignment horizontal="center"/>
      <protection locked="0"/>
    </xf>
    <xf numFmtId="0" fontId="13" fillId="0" borderId="9" xfId="2" applyFont="1" applyBorder="1" applyAlignment="1" applyProtection="1">
      <alignment horizontal="center"/>
      <protection locked="0" hidden="1"/>
    </xf>
    <xf numFmtId="0" fontId="13" fillId="0" borderId="40" xfId="2" applyFont="1" applyBorder="1" applyAlignment="1" applyProtection="1">
      <alignment horizontal="center"/>
      <protection locked="0" hidden="1"/>
    </xf>
    <xf numFmtId="0" fontId="17" fillId="3" borderId="10" xfId="2" applyFont="1" applyFill="1" applyBorder="1" applyAlignment="1" applyProtection="1">
      <alignment horizontal="center" vertical="center" wrapText="1"/>
      <protection locked="0" hidden="1"/>
    </xf>
    <xf numFmtId="0" fontId="17" fillId="3" borderId="10" xfId="2" applyFont="1" applyFill="1" applyBorder="1" applyAlignment="1" applyProtection="1">
      <alignment horizontal="center" vertical="top" wrapText="1"/>
      <protection locked="0" hidden="1"/>
    </xf>
    <xf numFmtId="0" fontId="21" fillId="0" borderId="0" xfId="2" applyFont="1" applyAlignment="1">
      <alignment horizontal="center" vertical="top" wrapText="1"/>
    </xf>
    <xf numFmtId="0" fontId="59" fillId="11" borderId="30" xfId="2" applyFont="1" applyFill="1" applyBorder="1" applyAlignment="1" applyProtection="1">
      <alignment horizontal="center" vertical="top" wrapText="1"/>
      <protection locked="0" hidden="1"/>
    </xf>
    <xf numFmtId="0" fontId="14" fillId="3" borderId="10" xfId="2" applyFont="1" applyFill="1" applyBorder="1" applyAlignment="1" applyProtection="1">
      <alignment horizontal="center" vertical="center" wrapText="1"/>
      <protection locked="0" hidden="1"/>
    </xf>
    <xf numFmtId="0" fontId="14" fillId="0" borderId="1" xfId="2" applyFont="1" applyBorder="1" applyAlignment="1" applyProtection="1">
      <alignment horizontal="center" vertical="top"/>
      <protection locked="0" hidden="1"/>
    </xf>
    <xf numFmtId="0" fontId="14" fillId="0" borderId="1" xfId="2" applyFont="1" applyBorder="1" applyAlignment="1" applyProtection="1">
      <alignment horizontal="center"/>
      <protection locked="0" hidden="1"/>
    </xf>
    <xf numFmtId="0" fontId="12" fillId="0" borderId="0" xfId="0" applyFont="1" applyAlignment="1" applyProtection="1">
      <alignment horizontal="left" wrapText="1" indent="5"/>
      <protection locked="0"/>
    </xf>
    <xf numFmtId="0" fontId="33" fillId="11" borderId="20" xfId="0" applyFont="1" applyFill="1" applyBorder="1" applyAlignment="1" applyProtection="1">
      <alignment horizontal="center" vertical="center"/>
      <protection locked="0"/>
    </xf>
    <xf numFmtId="0" fontId="8" fillId="0" borderId="42" xfId="8" applyFont="1" applyBorder="1" applyAlignment="1">
      <alignment horizontal="center" vertical="center" wrapText="1"/>
    </xf>
    <xf numFmtId="0" fontId="8" fillId="0" borderId="43" xfId="8" applyFont="1" applyBorder="1" applyAlignment="1">
      <alignment horizontal="center" vertical="center" wrapText="1"/>
    </xf>
    <xf numFmtId="0" fontId="8" fillId="0" borderId="44" xfId="8" applyFont="1" applyBorder="1" applyAlignment="1">
      <alignment horizontal="center" vertical="center" wrapText="1"/>
    </xf>
    <xf numFmtId="0" fontId="70" fillId="0" borderId="45" xfId="8" applyFont="1" applyBorder="1" applyAlignment="1">
      <alignment horizontal="center" vertical="center"/>
    </xf>
    <xf numFmtId="0" fontId="70" fillId="0" borderId="51" xfId="8" applyFont="1" applyBorder="1" applyAlignment="1">
      <alignment horizontal="center" vertical="center"/>
    </xf>
    <xf numFmtId="0" fontId="70" fillId="0" borderId="53" xfId="8" applyFont="1" applyBorder="1" applyAlignment="1">
      <alignment horizontal="center" vertical="center"/>
    </xf>
    <xf numFmtId="0" fontId="70" fillId="0" borderId="46" xfId="8" applyFont="1" applyBorder="1" applyAlignment="1">
      <alignment vertical="center" wrapText="1"/>
    </xf>
    <xf numFmtId="0" fontId="70" fillId="0" borderId="29" xfId="8" applyFont="1" applyBorder="1" applyAlignment="1">
      <alignment vertical="center" wrapText="1"/>
    </xf>
    <xf numFmtId="0" fontId="70" fillId="0" borderId="54" xfId="8" applyFont="1" applyBorder="1" applyAlignment="1">
      <alignment vertical="center" wrapText="1"/>
    </xf>
    <xf numFmtId="0" fontId="70" fillId="0" borderId="47" xfId="8" applyFont="1" applyBorder="1" applyAlignment="1">
      <alignment horizontal="center" wrapText="1"/>
    </xf>
    <xf numFmtId="0" fontId="70" fillId="0" borderId="48" xfId="8" applyFont="1" applyBorder="1" applyAlignment="1">
      <alignment horizontal="center" wrapText="1"/>
    </xf>
    <xf numFmtId="0" fontId="70" fillId="0" borderId="49" xfId="8" applyFont="1" applyBorder="1" applyAlignment="1">
      <alignment horizontal="center" wrapText="1"/>
    </xf>
    <xf numFmtId="0" fontId="70" fillId="0" borderId="50" xfId="8" applyFont="1" applyBorder="1" applyAlignment="1">
      <alignment horizontal="center" wrapText="1"/>
    </xf>
    <xf numFmtId="0" fontId="70" fillId="0" borderId="9" xfId="8" applyFont="1" applyBorder="1" applyAlignment="1">
      <alignment horizontal="center" vertical="center"/>
    </xf>
    <xf numFmtId="0" fontId="70" fillId="0" borderId="40" xfId="8" applyFont="1" applyBorder="1" applyAlignment="1">
      <alignment horizontal="center" vertical="center"/>
    </xf>
    <xf numFmtId="0" fontId="70" fillId="0" borderId="9" xfId="8" applyFont="1" applyBorder="1" applyAlignment="1">
      <alignment horizontal="center" vertical="center" wrapText="1"/>
    </xf>
    <xf numFmtId="0" fontId="70" fillId="0" borderId="52" xfId="8" applyFont="1" applyBorder="1" applyAlignment="1">
      <alignment horizontal="center" vertical="center" wrapText="1"/>
    </xf>
    <xf numFmtId="0" fontId="70" fillId="0" borderId="56" xfId="8" applyFont="1" applyBorder="1" applyAlignment="1">
      <alignment horizontal="center"/>
    </xf>
    <xf numFmtId="0" fontId="70" fillId="0" borderId="57" xfId="8" applyFont="1" applyBorder="1" applyAlignment="1">
      <alignment horizontal="center"/>
    </xf>
    <xf numFmtId="0" fontId="70" fillId="0" borderId="58" xfId="8" applyFont="1" applyBorder="1" applyAlignment="1">
      <alignment horizontal="center"/>
    </xf>
    <xf numFmtId="0" fontId="70" fillId="0" borderId="26" xfId="8" applyFont="1" applyBorder="1" applyAlignment="1">
      <alignment horizontal="left" vertical="center" wrapText="1"/>
    </xf>
    <xf numFmtId="0" fontId="70" fillId="0" borderId="23" xfId="8" applyFont="1" applyBorder="1" applyAlignment="1">
      <alignment horizontal="left" vertical="center" wrapText="1"/>
    </xf>
    <xf numFmtId="0" fontId="70" fillId="0" borderId="60" xfId="8" applyFont="1" applyBorder="1" applyAlignment="1">
      <alignment horizontal="left" vertical="center" wrapText="1"/>
    </xf>
    <xf numFmtId="0" fontId="4" fillId="0" borderId="1" xfId="8" applyFont="1" applyBorder="1" applyAlignment="1">
      <alignment horizontal="center" vertical="center" wrapText="1"/>
    </xf>
    <xf numFmtId="0" fontId="4" fillId="0" borderId="9" xfId="8" applyFont="1" applyBorder="1" applyAlignment="1">
      <alignment horizontal="center" vertical="center" wrapText="1"/>
    </xf>
    <xf numFmtId="0" fontId="4" fillId="0" borderId="62" xfId="8" applyFont="1" applyBorder="1" applyAlignment="1">
      <alignment horizontal="center" vertical="center" wrapText="1"/>
    </xf>
    <xf numFmtId="0" fontId="4" fillId="0" borderId="52" xfId="8" applyFont="1" applyBorder="1" applyAlignment="1">
      <alignment horizontal="center" vertical="center" wrapText="1"/>
    </xf>
    <xf numFmtId="0" fontId="70" fillId="0" borderId="40" xfId="8" applyFont="1" applyBorder="1" applyAlignment="1">
      <alignment horizontal="left" vertical="center" wrapText="1"/>
    </xf>
    <xf numFmtId="0" fontId="70" fillId="0" borderId="1" xfId="8" applyFont="1" applyBorder="1" applyAlignment="1">
      <alignment horizontal="left" vertical="center" wrapText="1"/>
    </xf>
    <xf numFmtId="0" fontId="70" fillId="0" borderId="63" xfId="8" applyFont="1" applyBorder="1" applyAlignment="1">
      <alignment horizontal="left" vertical="center" wrapText="1"/>
    </xf>
    <xf numFmtId="0" fontId="4" fillId="0" borderId="1" xfId="8" applyFont="1" applyBorder="1" applyAlignment="1">
      <alignment horizontal="center" vertical="center"/>
    </xf>
    <xf numFmtId="0" fontId="74" fillId="0" borderId="1" xfId="8" applyFont="1" applyBorder="1" applyAlignment="1">
      <alignment horizontal="center" vertical="center" wrapText="1"/>
    </xf>
    <xf numFmtId="0" fontId="74" fillId="0" borderId="9" xfId="8" applyFont="1" applyBorder="1" applyAlignment="1">
      <alignment horizontal="center" vertical="center" wrapText="1"/>
    </xf>
    <xf numFmtId="0" fontId="74" fillId="0" borderId="62" xfId="8" applyFont="1" applyBorder="1" applyAlignment="1">
      <alignment horizontal="center" vertical="center" wrapText="1"/>
    </xf>
    <xf numFmtId="0" fontId="74" fillId="0" borderId="52" xfId="8" applyFont="1" applyBorder="1" applyAlignment="1">
      <alignment horizontal="center" vertical="center" wrapText="1"/>
    </xf>
    <xf numFmtId="0" fontId="10" fillId="0" borderId="72" xfId="8" applyFont="1" applyBorder="1" applyAlignment="1">
      <alignment horizontal="left" vertical="center" wrapText="1"/>
    </xf>
    <xf numFmtId="0" fontId="10" fillId="0" borderId="73" xfId="8" applyFont="1" applyBorder="1" applyAlignment="1">
      <alignment horizontal="left" vertical="center" wrapText="1"/>
    </xf>
    <xf numFmtId="0" fontId="10" fillId="0" borderId="74" xfId="8" applyFont="1" applyBorder="1" applyAlignment="1">
      <alignment horizontal="left" vertical="center" wrapText="1"/>
    </xf>
    <xf numFmtId="0" fontId="4" fillId="0" borderId="55" xfId="8" applyFont="1" applyBorder="1" applyAlignment="1">
      <alignment horizontal="center" vertical="center"/>
    </xf>
    <xf numFmtId="0" fontId="4" fillId="0" borderId="56" xfId="8" applyFont="1" applyBorder="1" applyAlignment="1">
      <alignment horizontal="center" vertical="center"/>
    </xf>
    <xf numFmtId="0" fontId="4" fillId="0" borderId="65" xfId="8" applyFont="1" applyBorder="1" applyAlignment="1">
      <alignment horizontal="center" vertical="center"/>
    </xf>
    <xf numFmtId="0" fontId="4" fillId="0" borderId="58" xfId="8" applyFont="1" applyBorder="1" applyAlignment="1">
      <alignment horizontal="center" vertical="center"/>
    </xf>
    <xf numFmtId="0" fontId="73" fillId="0" borderId="66" xfId="8" applyFont="1" applyBorder="1" applyAlignment="1">
      <alignment horizontal="left" vertical="center" wrapText="1"/>
    </xf>
    <xf numFmtId="0" fontId="73" fillId="0" borderId="23" xfId="8" applyFont="1" applyBorder="1" applyAlignment="1">
      <alignment horizontal="left" vertical="center"/>
    </xf>
    <xf numFmtId="0" fontId="73" fillId="0" borderId="60" xfId="8" applyFont="1" applyBorder="1" applyAlignment="1">
      <alignment horizontal="left" vertical="center"/>
    </xf>
    <xf numFmtId="0" fontId="75" fillId="0" borderId="67" xfId="8" applyFont="1" applyBorder="1" applyAlignment="1">
      <alignment horizontal="left" vertical="center" wrapText="1"/>
    </xf>
    <xf numFmtId="0" fontId="75" fillId="0" borderId="62" xfId="8" applyFont="1" applyBorder="1" applyAlignment="1">
      <alignment horizontal="left" vertical="center"/>
    </xf>
    <xf numFmtId="0" fontId="75" fillId="0" borderId="52" xfId="8" applyFont="1" applyBorder="1" applyAlignment="1">
      <alignment horizontal="left" vertical="center"/>
    </xf>
    <xf numFmtId="0" fontId="76" fillId="0" borderId="68" xfId="8" applyFont="1" applyBorder="1" applyAlignment="1">
      <alignment horizontal="center"/>
    </xf>
    <xf numFmtId="0" fontId="76" fillId="0" borderId="28" xfId="8" applyFont="1" applyBorder="1" applyAlignment="1">
      <alignment horizontal="center"/>
    </xf>
    <xf numFmtId="0" fontId="76" fillId="0" borderId="69" xfId="8" applyFont="1" applyBorder="1" applyAlignment="1">
      <alignment horizontal="center"/>
    </xf>
    <xf numFmtId="0" fontId="77" fillId="0" borderId="70" xfId="8" applyFont="1" applyBorder="1" applyAlignment="1">
      <alignment horizontal="left" vertical="center"/>
    </xf>
    <xf numFmtId="0" fontId="77" fillId="0" borderId="0" xfId="8" applyFont="1" applyAlignment="1">
      <alignment horizontal="left" vertical="center"/>
    </xf>
    <xf numFmtId="0" fontId="77" fillId="0" borderId="71" xfId="8" applyFont="1" applyBorder="1" applyAlignment="1">
      <alignment horizontal="left" vertical="center"/>
    </xf>
    <xf numFmtId="0" fontId="69" fillId="0" borderId="70" xfId="8" applyBorder="1" applyAlignment="1">
      <alignment horizontal="center"/>
    </xf>
    <xf numFmtId="0" fontId="69" fillId="0" borderId="0" xfId="8" applyAlignment="1">
      <alignment horizontal="center"/>
    </xf>
    <xf numFmtId="0" fontId="69" fillId="0" borderId="71" xfId="8" applyBorder="1" applyAlignment="1">
      <alignment horizontal="center"/>
    </xf>
  </cellXfs>
  <cellStyles count="9">
    <cellStyle name="Hyperlink" xfId="3" builtinId="8"/>
    <cellStyle name="Hyperlink 2" xfId="6" xr:uid="{3D74A10A-7B49-4A69-81A8-64C96714EF08}"/>
    <cellStyle name="Normal" xfId="0" builtinId="0"/>
    <cellStyle name="Normal 2" xfId="2" xr:uid="{C4E3CCED-FF5F-4AAC-9761-CD203D868905}"/>
    <cellStyle name="Normal 2 2" xfId="4" xr:uid="{83793FD2-F077-4B03-B9F3-64B7B1024DF1}"/>
    <cellStyle name="Normal 3" xfId="5" xr:uid="{FFDB5A2F-F9B5-461B-9079-BEB5CDE9D805}"/>
    <cellStyle name="Normal 4" xfId="8" xr:uid="{97E06F01-1E6C-47B3-9539-C68B9ADAF73E}"/>
    <cellStyle name="Percent" xfId="1" builtinId="5"/>
    <cellStyle name="Procent 2" xfId="7" xr:uid="{6CEB85FC-90E3-4C3A-8D1A-A7179BA0E54D}"/>
  </cellStyles>
  <dxfs count="17">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font>
      <numFmt numFmtId="14" formatCode="0.00%"/>
      <fill>
        <patternFill patternType="gray0625">
          <fgColor auto="1"/>
        </patternFill>
      </fill>
    </dxf>
  </dxfs>
  <tableStyles count="1" defaultTableStyle="TableStyleMedium2" defaultPivotStyle="PivotStyleLight16">
    <tableStyle name="Invisible" pivot="0" table="0" count="0" xr9:uid="{553D14AA-DD15-4236-ACB4-8C8FF28D77D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INA\My%20Documents\DOCUME~1\RLAzar\LOCALS~1\Temp\IAS%20worskheet%20CP%20modifi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WS -2001"/>
      <sheetName val="Adjustments 2001"/>
      <sheetName val="CF"/>
      <sheetName val="Cash flow support"/>
      <sheetName val="BS"/>
      <sheetName val="P&amp;L"/>
      <sheetName val="chgs in equity"/>
      <sheetName val="Notes"/>
      <sheetName val="F. ERROR NOTE"/>
      <sheetName val="Tickmarks"/>
      <sheetName val="def tax jun00"/>
      <sheetName val="py adjs0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tatistica.gov.md/pageview.php?l=ro&amp;idc=635&amp;id=719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statistica.gov.md/pageview.php?l=ro&amp;idc=635&amp;id=7197"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6738F-38C2-4B73-9685-337FE944A26C}">
  <sheetPr>
    <tabColor rgb="FFFFC000"/>
    <pageSetUpPr autoPageBreaks="0"/>
  </sheetPr>
  <dimension ref="A1:G80"/>
  <sheetViews>
    <sheetView tabSelected="1" topLeftCell="A46" workbookViewId="0">
      <selection activeCell="E63" sqref="E63"/>
    </sheetView>
  </sheetViews>
  <sheetFormatPr defaultColWidth="9.140625" defaultRowHeight="15" x14ac:dyDescent="0.25"/>
  <cols>
    <col min="1" max="1" width="5.140625" style="81" customWidth="1"/>
    <col min="2" max="2" width="51.85546875" style="81" customWidth="1"/>
    <col min="3" max="3" width="9.140625" style="124"/>
    <col min="4" max="6" width="15" style="81" customWidth="1"/>
    <col min="7" max="7" width="24.5703125" style="81" customWidth="1"/>
    <col min="8" max="16384" width="9.140625" style="81"/>
  </cols>
  <sheetData>
    <row r="1" spans="1:7" ht="19.5" customHeight="1" x14ac:dyDescent="0.25">
      <c r="A1" s="78"/>
      <c r="B1" s="79" t="s">
        <v>98</v>
      </c>
      <c r="C1" s="78"/>
      <c r="D1" s="80"/>
      <c r="E1" s="80"/>
      <c r="F1" s="78"/>
    </row>
    <row r="2" spans="1:7" s="84" customFormat="1" ht="23.25" customHeight="1" x14ac:dyDescent="0.25">
      <c r="A2" s="82"/>
      <c r="B2" s="83" t="s">
        <v>99</v>
      </c>
      <c r="C2" s="479"/>
      <c r="D2" s="479"/>
      <c r="E2" s="479"/>
    </row>
    <row r="3" spans="1:7" ht="13.5" customHeight="1" x14ac:dyDescent="0.25">
      <c r="A3" s="85"/>
      <c r="B3" s="86" t="s">
        <v>100</v>
      </c>
      <c r="C3" s="85"/>
      <c r="D3" s="87"/>
      <c r="E3" s="87"/>
      <c r="F3" s="87"/>
    </row>
    <row r="4" spans="1:7" ht="13.5" customHeight="1" x14ac:dyDescent="0.25">
      <c r="A4" s="88"/>
      <c r="B4" s="89"/>
      <c r="C4" s="88"/>
      <c r="D4" s="90"/>
      <c r="E4" s="90"/>
      <c r="F4" s="90"/>
    </row>
    <row r="5" spans="1:7" x14ac:dyDescent="0.25">
      <c r="A5" s="480" t="s">
        <v>101</v>
      </c>
      <c r="B5" s="480" t="s">
        <v>102</v>
      </c>
      <c r="C5" s="481" t="s">
        <v>103</v>
      </c>
      <c r="D5" s="91">
        <v>2023</v>
      </c>
      <c r="E5" s="91">
        <v>2024</v>
      </c>
      <c r="F5" s="91" t="s">
        <v>581</v>
      </c>
      <c r="G5" s="437" t="s">
        <v>607</v>
      </c>
    </row>
    <row r="6" spans="1:7" x14ac:dyDescent="0.25">
      <c r="A6" s="480"/>
      <c r="B6" s="480"/>
      <c r="C6" s="481"/>
      <c r="D6" s="92"/>
      <c r="E6" s="92"/>
      <c r="F6" s="91"/>
    </row>
    <row r="7" spans="1:7" x14ac:dyDescent="0.25">
      <c r="A7" s="482" t="s">
        <v>104</v>
      </c>
      <c r="B7" s="94" t="s">
        <v>105</v>
      </c>
      <c r="C7" s="95"/>
      <c r="D7" s="96"/>
      <c r="E7" s="96"/>
      <c r="F7" s="96"/>
    </row>
    <row r="8" spans="1:7" x14ac:dyDescent="0.25">
      <c r="A8" s="482"/>
      <c r="B8" s="97" t="s">
        <v>106</v>
      </c>
      <c r="C8" s="95" t="s">
        <v>107</v>
      </c>
      <c r="D8" s="98"/>
      <c r="E8" s="98"/>
      <c r="F8" s="98"/>
    </row>
    <row r="9" spans="1:7" x14ac:dyDescent="0.25">
      <c r="A9" s="482"/>
      <c r="B9" s="97" t="s">
        <v>108</v>
      </c>
      <c r="C9" s="95" t="s">
        <v>109</v>
      </c>
      <c r="D9" s="98"/>
      <c r="E9" s="98"/>
      <c r="F9" s="98"/>
    </row>
    <row r="10" spans="1:7" x14ac:dyDescent="0.25">
      <c r="A10" s="482"/>
      <c r="B10" s="97" t="s">
        <v>110</v>
      </c>
      <c r="C10" s="95" t="s">
        <v>111</v>
      </c>
      <c r="D10" s="98"/>
      <c r="E10" s="98"/>
      <c r="F10" s="98"/>
    </row>
    <row r="11" spans="1:7" x14ac:dyDescent="0.25">
      <c r="A11" s="482"/>
      <c r="B11" s="97" t="s">
        <v>112</v>
      </c>
      <c r="C11" s="95" t="s">
        <v>113</v>
      </c>
      <c r="D11" s="98"/>
      <c r="E11" s="98"/>
      <c r="F11" s="98"/>
    </row>
    <row r="12" spans="1:7" ht="29.25" x14ac:dyDescent="0.25">
      <c r="A12" s="482"/>
      <c r="B12" s="94" t="s">
        <v>114</v>
      </c>
      <c r="C12" s="99" t="s">
        <v>115</v>
      </c>
      <c r="D12" s="100">
        <f>D8+D9+D10+D11</f>
        <v>0</v>
      </c>
      <c r="E12" s="100">
        <f t="shared" ref="E12:F12" si="0">E8+E9+E10+E11</f>
        <v>0</v>
      </c>
      <c r="F12" s="100">
        <f t="shared" si="0"/>
        <v>0</v>
      </c>
    </row>
    <row r="13" spans="1:7" x14ac:dyDescent="0.25">
      <c r="A13" s="476" t="s">
        <v>116</v>
      </c>
      <c r="B13" s="94" t="s">
        <v>117</v>
      </c>
      <c r="C13" s="95"/>
      <c r="D13" s="98"/>
      <c r="E13" s="98"/>
      <c r="F13" s="98"/>
    </row>
    <row r="14" spans="1:7" x14ac:dyDescent="0.25">
      <c r="A14" s="477"/>
      <c r="B14" s="97" t="s">
        <v>118</v>
      </c>
      <c r="C14" s="95" t="s">
        <v>119</v>
      </c>
      <c r="D14" s="98"/>
      <c r="E14" s="98"/>
      <c r="F14" s="98"/>
    </row>
    <row r="15" spans="1:7" x14ac:dyDescent="0.25">
      <c r="A15" s="477"/>
      <c r="B15" s="97" t="s">
        <v>120</v>
      </c>
      <c r="C15" s="95" t="s">
        <v>121</v>
      </c>
      <c r="D15" s="98"/>
      <c r="E15" s="98"/>
      <c r="F15" s="98"/>
    </row>
    <row r="16" spans="1:7" x14ac:dyDescent="0.25">
      <c r="A16" s="477"/>
      <c r="B16" s="97" t="s">
        <v>122</v>
      </c>
      <c r="C16" s="95" t="s">
        <v>123</v>
      </c>
      <c r="D16" s="98"/>
      <c r="E16" s="98"/>
      <c r="F16" s="98"/>
    </row>
    <row r="17" spans="1:6" x14ac:dyDescent="0.25">
      <c r="A17" s="477"/>
      <c r="B17" s="97" t="s">
        <v>124</v>
      </c>
      <c r="C17" s="95" t="s">
        <v>125</v>
      </c>
      <c r="D17" s="98"/>
      <c r="E17" s="98"/>
      <c r="F17" s="98"/>
    </row>
    <row r="18" spans="1:6" ht="30" x14ac:dyDescent="0.25">
      <c r="A18" s="478"/>
      <c r="B18" s="94" t="s">
        <v>126</v>
      </c>
      <c r="C18" s="99">
        <v>100</v>
      </c>
      <c r="D18" s="100">
        <f>D14+D15+D16+D17</f>
        <v>0</v>
      </c>
      <c r="E18" s="100">
        <f t="shared" ref="E18:F18" si="1">E14+E15+E16+E17</f>
        <v>0</v>
      </c>
      <c r="F18" s="100">
        <f t="shared" si="1"/>
        <v>0</v>
      </c>
    </row>
    <row r="19" spans="1:6" ht="24.75" customHeight="1" x14ac:dyDescent="0.25">
      <c r="A19" s="101"/>
      <c r="B19" s="101" t="s">
        <v>127</v>
      </c>
      <c r="C19" s="102">
        <v>110</v>
      </c>
      <c r="D19" s="103">
        <f>D12+D18</f>
        <v>0</v>
      </c>
      <c r="E19" s="103">
        <f t="shared" ref="E19:F19" si="2">E12+E18</f>
        <v>0</v>
      </c>
      <c r="F19" s="103">
        <f t="shared" si="2"/>
        <v>0</v>
      </c>
    </row>
    <row r="20" spans="1:6" x14ac:dyDescent="0.25">
      <c r="A20" s="482" t="s">
        <v>128</v>
      </c>
      <c r="B20" s="94" t="s">
        <v>129</v>
      </c>
      <c r="C20" s="95"/>
      <c r="D20" s="98"/>
      <c r="E20" s="98"/>
      <c r="F20" s="98"/>
    </row>
    <row r="21" spans="1:6" x14ac:dyDescent="0.25">
      <c r="A21" s="482"/>
      <c r="B21" s="97" t="s">
        <v>130</v>
      </c>
      <c r="C21" s="95">
        <v>120</v>
      </c>
      <c r="D21" s="98"/>
      <c r="E21" s="98"/>
      <c r="F21" s="98"/>
    </row>
    <row r="22" spans="1:6" x14ac:dyDescent="0.25">
      <c r="A22" s="482"/>
      <c r="B22" s="97" t="s">
        <v>131</v>
      </c>
      <c r="C22" s="95">
        <v>130</v>
      </c>
      <c r="D22" s="98"/>
      <c r="E22" s="98"/>
      <c r="F22" s="98"/>
    </row>
    <row r="23" spans="1:6" x14ac:dyDescent="0.25">
      <c r="A23" s="482"/>
      <c r="B23" s="97" t="s">
        <v>132</v>
      </c>
      <c r="C23" s="95">
        <v>140</v>
      </c>
      <c r="D23" s="98"/>
      <c r="E23" s="98"/>
      <c r="F23" s="98"/>
    </row>
    <row r="24" spans="1:6" x14ac:dyDescent="0.25">
      <c r="A24" s="482"/>
      <c r="B24" s="97" t="s">
        <v>133</v>
      </c>
      <c r="C24" s="95">
        <v>150</v>
      </c>
      <c r="D24" s="98"/>
      <c r="E24" s="98"/>
      <c r="F24" s="98"/>
    </row>
    <row r="25" spans="1:6" x14ac:dyDescent="0.25">
      <c r="A25" s="482"/>
      <c r="B25" s="97" t="s">
        <v>134</v>
      </c>
      <c r="C25" s="95">
        <v>160</v>
      </c>
      <c r="D25" s="98"/>
      <c r="E25" s="98"/>
      <c r="F25" s="98"/>
    </row>
    <row r="26" spans="1:6" x14ac:dyDescent="0.25">
      <c r="A26" s="482"/>
      <c r="B26" s="97" t="s">
        <v>135</v>
      </c>
      <c r="C26" s="95">
        <v>170</v>
      </c>
      <c r="D26" s="98"/>
      <c r="E26" s="98"/>
      <c r="F26" s="98"/>
    </row>
    <row r="27" spans="1:6" ht="29.25" x14ac:dyDescent="0.25">
      <c r="A27" s="482"/>
      <c r="B27" s="104" t="s">
        <v>136</v>
      </c>
      <c r="C27" s="95">
        <v>180</v>
      </c>
      <c r="D27" s="100">
        <f>D21+D22+D23+D24+D25+D26</f>
        <v>0</v>
      </c>
      <c r="E27" s="100">
        <f t="shared" ref="E27:F27" si="3">E21+E22+E23+E24+E25+E26</f>
        <v>0</v>
      </c>
      <c r="F27" s="100">
        <f t="shared" si="3"/>
        <v>0</v>
      </c>
    </row>
    <row r="28" spans="1:6" x14ac:dyDescent="0.25">
      <c r="A28" s="93" t="s">
        <v>137</v>
      </c>
      <c r="B28" s="94" t="s">
        <v>138</v>
      </c>
      <c r="C28" s="95">
        <v>190</v>
      </c>
      <c r="D28" s="98"/>
      <c r="E28" s="98"/>
      <c r="F28" s="98"/>
    </row>
    <row r="29" spans="1:6" x14ac:dyDescent="0.25">
      <c r="A29" s="93" t="s">
        <v>139</v>
      </c>
      <c r="B29" s="94" t="s">
        <v>140</v>
      </c>
      <c r="C29" s="95">
        <v>200</v>
      </c>
      <c r="D29" s="98"/>
      <c r="E29" s="98"/>
      <c r="F29" s="98"/>
    </row>
    <row r="30" spans="1:6" ht="30" x14ac:dyDescent="0.25">
      <c r="A30" s="482" t="s">
        <v>141</v>
      </c>
      <c r="B30" s="94" t="s">
        <v>142</v>
      </c>
      <c r="C30" s="95">
        <v>210</v>
      </c>
      <c r="D30" s="100">
        <f>D28+D29</f>
        <v>0</v>
      </c>
      <c r="E30" s="100">
        <f t="shared" ref="E30:F30" si="4">E28+E29</f>
        <v>0</v>
      </c>
      <c r="F30" s="100">
        <f t="shared" si="4"/>
        <v>0</v>
      </c>
    </row>
    <row r="31" spans="1:6" ht="23.25" customHeight="1" x14ac:dyDescent="0.25">
      <c r="A31" s="482"/>
      <c r="B31" s="94" t="s">
        <v>143</v>
      </c>
      <c r="C31" s="95">
        <v>220</v>
      </c>
      <c r="D31" s="98"/>
      <c r="E31" s="98"/>
      <c r="F31" s="98"/>
    </row>
    <row r="32" spans="1:6" ht="26.25" customHeight="1" x14ac:dyDescent="0.25">
      <c r="A32" s="105"/>
      <c r="B32" s="106" t="s">
        <v>144</v>
      </c>
      <c r="C32" s="107">
        <v>230</v>
      </c>
      <c r="D32" s="103">
        <f>D27+D30+D31</f>
        <v>0</v>
      </c>
      <c r="E32" s="103">
        <f t="shared" ref="E32:F32" si="5">E27+E30+E31</f>
        <v>0</v>
      </c>
      <c r="F32" s="103">
        <f t="shared" si="5"/>
        <v>0</v>
      </c>
    </row>
    <row r="34" spans="1:6" x14ac:dyDescent="0.25">
      <c r="A34" s="108"/>
      <c r="B34" s="109" t="s">
        <v>145</v>
      </c>
      <c r="C34" s="110"/>
      <c r="D34" s="111"/>
      <c r="E34" s="111"/>
      <c r="F34" s="111"/>
    </row>
    <row r="36" spans="1:6" ht="23.25" customHeight="1" x14ac:dyDescent="0.25">
      <c r="A36" s="488"/>
      <c r="B36" s="489" t="s">
        <v>24</v>
      </c>
      <c r="C36" s="489" t="s">
        <v>146</v>
      </c>
      <c r="D36" s="91">
        <f>D$5</f>
        <v>2023</v>
      </c>
      <c r="E36" s="91">
        <f t="shared" ref="E36:F36" si="6">E$5</f>
        <v>2024</v>
      </c>
      <c r="F36" s="91" t="str">
        <f t="shared" si="6"/>
        <v>anul în curs</v>
      </c>
    </row>
    <row r="37" spans="1:6" ht="18" customHeight="1" x14ac:dyDescent="0.25">
      <c r="A37" s="488"/>
      <c r="B37" s="489"/>
      <c r="C37" s="489"/>
      <c r="D37" s="112">
        <f>D$6</f>
        <v>0</v>
      </c>
      <c r="E37" s="112">
        <f t="shared" ref="E37:F37" si="7">E$6</f>
        <v>0</v>
      </c>
      <c r="F37" s="112">
        <f t="shared" si="7"/>
        <v>0</v>
      </c>
    </row>
    <row r="38" spans="1:6" x14ac:dyDescent="0.25">
      <c r="B38" s="93">
        <v>1</v>
      </c>
      <c r="C38" s="99">
        <v>2</v>
      </c>
      <c r="D38" s="93">
        <v>3</v>
      </c>
      <c r="E38" s="93">
        <v>4</v>
      </c>
      <c r="F38" s="113"/>
    </row>
    <row r="39" spans="1:6" x14ac:dyDescent="0.25">
      <c r="B39" s="97" t="s">
        <v>147</v>
      </c>
      <c r="C39" s="95" t="s">
        <v>107</v>
      </c>
      <c r="D39" s="114"/>
      <c r="E39" s="114"/>
      <c r="F39" s="115"/>
    </row>
    <row r="40" spans="1:6" x14ac:dyDescent="0.25">
      <c r="B40" s="97" t="s">
        <v>148</v>
      </c>
      <c r="C40" s="95" t="s">
        <v>109</v>
      </c>
      <c r="D40" s="114"/>
      <c r="E40" s="114"/>
      <c r="F40" s="115"/>
    </row>
    <row r="41" spans="1:6" x14ac:dyDescent="0.25">
      <c r="B41" s="94" t="s">
        <v>149</v>
      </c>
      <c r="C41" s="95" t="s">
        <v>111</v>
      </c>
      <c r="D41" s="116">
        <f>D39-D40</f>
        <v>0</v>
      </c>
      <c r="E41" s="116">
        <f t="shared" ref="E41:F41" si="8">E39-E40</f>
        <v>0</v>
      </c>
      <c r="F41" s="116">
        <f t="shared" si="8"/>
        <v>0</v>
      </c>
    </row>
    <row r="42" spans="1:6" x14ac:dyDescent="0.25">
      <c r="B42" s="97" t="s">
        <v>150</v>
      </c>
      <c r="C42" s="95" t="s">
        <v>113</v>
      </c>
      <c r="D42" s="114"/>
      <c r="E42" s="114"/>
      <c r="F42" s="115"/>
    </row>
    <row r="43" spans="1:6" x14ac:dyDescent="0.25">
      <c r="B43" s="97" t="s">
        <v>151</v>
      </c>
      <c r="C43" s="95" t="s">
        <v>115</v>
      </c>
      <c r="D43" s="114"/>
      <c r="E43" s="114"/>
      <c r="F43" s="115"/>
    </row>
    <row r="44" spans="1:6" x14ac:dyDescent="0.25">
      <c r="B44" s="97" t="s">
        <v>29</v>
      </c>
      <c r="C44" s="95" t="s">
        <v>119</v>
      </c>
      <c r="D44" s="114"/>
      <c r="E44" s="114"/>
      <c r="F44" s="115"/>
    </row>
    <row r="45" spans="1:6" x14ac:dyDescent="0.25">
      <c r="B45" s="97" t="s">
        <v>152</v>
      </c>
      <c r="C45" s="95" t="s">
        <v>121</v>
      </c>
      <c r="D45" s="114"/>
      <c r="E45" s="114"/>
      <c r="F45" s="115"/>
    </row>
    <row r="46" spans="1:6" ht="43.5" x14ac:dyDescent="0.25">
      <c r="B46" s="94" t="s">
        <v>153</v>
      </c>
      <c r="C46" s="95" t="s">
        <v>123</v>
      </c>
      <c r="D46" s="116">
        <f>D41+D42-D43-D44-D45</f>
        <v>0</v>
      </c>
      <c r="E46" s="116">
        <f t="shared" ref="E46:F46" si="9">E41+E42-E43-E44-E45</f>
        <v>0</v>
      </c>
      <c r="F46" s="116">
        <f t="shared" si="9"/>
        <v>0</v>
      </c>
    </row>
    <row r="47" spans="1:6" x14ac:dyDescent="0.25">
      <c r="B47" s="94" t="s">
        <v>154</v>
      </c>
      <c r="C47" s="95" t="s">
        <v>125</v>
      </c>
      <c r="D47" s="114"/>
      <c r="E47" s="114"/>
      <c r="F47" s="115"/>
    </row>
    <row r="48" spans="1:6" ht="29.25" x14ac:dyDescent="0.25">
      <c r="B48" s="94" t="s">
        <v>155</v>
      </c>
      <c r="C48" s="95">
        <v>100</v>
      </c>
      <c r="D48" s="114"/>
      <c r="E48" s="114"/>
      <c r="F48" s="115"/>
    </row>
    <row r="49" spans="1:7" ht="30" x14ac:dyDescent="0.25">
      <c r="B49" s="94" t="s">
        <v>156</v>
      </c>
      <c r="C49" s="95">
        <v>110</v>
      </c>
      <c r="D49" s="114"/>
      <c r="E49" s="114"/>
      <c r="F49" s="115"/>
    </row>
    <row r="50" spans="1:7" x14ac:dyDescent="0.25">
      <c r="B50" s="94" t="s">
        <v>157</v>
      </c>
      <c r="C50" s="95">
        <v>120</v>
      </c>
      <c r="D50" s="116">
        <f>D46+D47+D48</f>
        <v>0</v>
      </c>
      <c r="E50" s="116">
        <f t="shared" ref="E50:F50" si="10">E46+E47+E48</f>
        <v>0</v>
      </c>
      <c r="F50" s="116">
        <f t="shared" si="10"/>
        <v>0</v>
      </c>
    </row>
    <row r="51" spans="1:7" x14ac:dyDescent="0.25">
      <c r="B51" s="97" t="s">
        <v>158</v>
      </c>
      <c r="C51" s="95">
        <v>130</v>
      </c>
      <c r="D51" s="114"/>
      <c r="E51" s="114"/>
      <c r="F51" s="115"/>
    </row>
    <row r="52" spans="1:7" ht="30" x14ac:dyDescent="0.25">
      <c r="B52" s="94" t="s">
        <v>159</v>
      </c>
      <c r="C52" s="95">
        <v>140</v>
      </c>
      <c r="D52" s="116">
        <f>D50-D51</f>
        <v>0</v>
      </c>
      <c r="E52" s="116">
        <f t="shared" ref="E52:F52" si="11">E50-E51</f>
        <v>0</v>
      </c>
      <c r="F52" s="116">
        <f t="shared" si="11"/>
        <v>0</v>
      </c>
    </row>
    <row r="55" spans="1:7" x14ac:dyDescent="0.25">
      <c r="A55" s="117" t="s">
        <v>74</v>
      </c>
      <c r="B55" s="118"/>
      <c r="C55" s="119"/>
      <c r="D55" s="120"/>
      <c r="E55" s="120"/>
      <c r="F55" s="121"/>
      <c r="G55" s="121"/>
    </row>
    <row r="56" spans="1:7" x14ac:dyDescent="0.25">
      <c r="A56" s="122"/>
      <c r="B56" s="123"/>
      <c r="D56" s="125"/>
      <c r="E56" s="125"/>
    </row>
    <row r="57" spans="1:7" x14ac:dyDescent="0.25">
      <c r="A57" s="490" t="s">
        <v>62</v>
      </c>
      <c r="B57" s="480" t="s">
        <v>24</v>
      </c>
      <c r="C57" s="481" t="s">
        <v>146</v>
      </c>
      <c r="D57" s="91">
        <f>D$5</f>
        <v>2023</v>
      </c>
      <c r="E57" s="91">
        <f t="shared" ref="E57:F57" si="12">E$5</f>
        <v>2024</v>
      </c>
      <c r="F57" s="91" t="str">
        <f t="shared" si="12"/>
        <v>anul în curs</v>
      </c>
      <c r="G57" s="126"/>
    </row>
    <row r="58" spans="1:7" x14ac:dyDescent="0.25">
      <c r="A58" s="491"/>
      <c r="B58" s="480"/>
      <c r="C58" s="481"/>
      <c r="D58" s="112">
        <f>D$6</f>
        <v>0</v>
      </c>
      <c r="E58" s="112">
        <f t="shared" ref="E58:F58" si="13">E$6</f>
        <v>0</v>
      </c>
      <c r="F58" s="112">
        <f t="shared" si="13"/>
        <v>0</v>
      </c>
      <c r="G58" s="126"/>
    </row>
    <row r="59" spans="1:7" ht="30" x14ac:dyDescent="0.25">
      <c r="A59" s="127">
        <v>1</v>
      </c>
      <c r="B59" s="128" t="s">
        <v>160</v>
      </c>
      <c r="C59" s="129"/>
      <c r="D59" s="130"/>
      <c r="E59" s="130"/>
      <c r="F59" s="130"/>
      <c r="G59" s="131"/>
    </row>
    <row r="60" spans="1:7" x14ac:dyDescent="0.25">
      <c r="A60" s="127" t="s">
        <v>161</v>
      </c>
      <c r="B60" s="132" t="s">
        <v>70</v>
      </c>
      <c r="C60" s="133"/>
      <c r="D60" s="134"/>
      <c r="E60" s="134"/>
      <c r="F60" s="134"/>
      <c r="G60" s="135"/>
    </row>
    <row r="61" spans="1:7" x14ac:dyDescent="0.25">
      <c r="A61" s="127" t="s">
        <v>162</v>
      </c>
      <c r="B61" s="132" t="s">
        <v>71</v>
      </c>
      <c r="C61" s="133"/>
      <c r="D61" s="134"/>
      <c r="E61" s="134"/>
      <c r="F61" s="134"/>
      <c r="G61" s="135"/>
    </row>
    <row r="62" spans="1:7" ht="31.5" customHeight="1" x14ac:dyDescent="0.25">
      <c r="A62" s="127">
        <v>2</v>
      </c>
      <c r="B62" s="128" t="s">
        <v>65</v>
      </c>
      <c r="C62" s="129"/>
      <c r="D62" s="130"/>
      <c r="E62" s="130"/>
      <c r="F62" s="130"/>
      <c r="G62" s="483" t="s">
        <v>163</v>
      </c>
    </row>
    <row r="63" spans="1:7" ht="31.5" customHeight="1" x14ac:dyDescent="0.25">
      <c r="A63" s="127">
        <v>3</v>
      </c>
      <c r="B63" s="128" t="s">
        <v>48</v>
      </c>
      <c r="C63" s="129"/>
      <c r="D63" s="130"/>
      <c r="E63" s="130"/>
      <c r="F63" s="130"/>
      <c r="G63" s="483"/>
    </row>
    <row r="64" spans="1:7" ht="31.5" customHeight="1" x14ac:dyDescent="0.25">
      <c r="A64" s="127">
        <v>4</v>
      </c>
      <c r="B64" s="128" t="s">
        <v>164</v>
      </c>
      <c r="C64" s="129"/>
      <c r="D64" s="130"/>
      <c r="E64" s="130"/>
      <c r="F64" s="130"/>
      <c r="G64" s="136" t="s">
        <v>165</v>
      </c>
    </row>
    <row r="65" spans="1:7" x14ac:dyDescent="0.25">
      <c r="B65" s="137"/>
      <c r="D65" s="125"/>
      <c r="E65" s="125"/>
      <c r="F65" s="125"/>
    </row>
    <row r="66" spans="1:7" x14ac:dyDescent="0.25">
      <c r="B66" s="137"/>
      <c r="D66" s="125"/>
      <c r="E66" s="125"/>
      <c r="F66" s="125"/>
    </row>
    <row r="67" spans="1:7" ht="24" customHeight="1" x14ac:dyDescent="0.25">
      <c r="A67" s="117" t="s">
        <v>166</v>
      </c>
      <c r="B67" s="118"/>
      <c r="C67" s="119"/>
      <c r="D67" s="120"/>
      <c r="E67" s="120"/>
      <c r="F67" s="120"/>
      <c r="G67" s="121"/>
    </row>
    <row r="68" spans="1:7" x14ac:dyDescent="0.25">
      <c r="A68" s="122"/>
      <c r="B68" s="123"/>
      <c r="D68" s="125"/>
      <c r="E68" s="125"/>
      <c r="F68" s="125"/>
    </row>
    <row r="69" spans="1:7" ht="15" customHeight="1" x14ac:dyDescent="0.25">
      <c r="A69" s="484" t="s">
        <v>62</v>
      </c>
      <c r="B69" s="486" t="s">
        <v>24</v>
      </c>
      <c r="C69" s="486" t="s">
        <v>146</v>
      </c>
      <c r="D69" s="91">
        <f>D$5</f>
        <v>2023</v>
      </c>
      <c r="E69" s="91">
        <f>E$5</f>
        <v>2024</v>
      </c>
      <c r="F69" s="91" t="str">
        <f>F$5</f>
        <v>anul în curs</v>
      </c>
    </row>
    <row r="70" spans="1:7" x14ac:dyDescent="0.25">
      <c r="A70" s="485"/>
      <c r="B70" s="487"/>
      <c r="C70" s="487"/>
      <c r="D70" s="138">
        <f>D$6</f>
        <v>0</v>
      </c>
      <c r="E70" s="138">
        <f t="shared" ref="E70:F70" si="14">E$6</f>
        <v>0</v>
      </c>
      <c r="F70" s="138">
        <f t="shared" si="14"/>
        <v>0</v>
      </c>
    </row>
    <row r="71" spans="1:7" ht="30" x14ac:dyDescent="0.25">
      <c r="A71" s="139">
        <v>1</v>
      </c>
      <c r="B71" s="140" t="s">
        <v>167</v>
      </c>
      <c r="C71" s="139"/>
      <c r="D71" s="141"/>
      <c r="E71" s="141"/>
      <c r="F71" s="141"/>
    </row>
    <row r="72" spans="1:7" ht="30" x14ac:dyDescent="0.25">
      <c r="A72" s="139">
        <v>2</v>
      </c>
      <c r="B72" s="140" t="s">
        <v>168</v>
      </c>
      <c r="C72" s="139"/>
      <c r="D72" s="141"/>
      <c r="E72" s="141"/>
      <c r="F72" s="141"/>
    </row>
    <row r="73" spans="1:7" ht="27.75" customHeight="1" x14ac:dyDescent="0.25">
      <c r="A73" s="142"/>
      <c r="B73" s="143" t="s">
        <v>169</v>
      </c>
      <c r="C73" s="142"/>
      <c r="D73" s="144">
        <f>SUM(D71:D72)</f>
        <v>0</v>
      </c>
      <c r="E73" s="144">
        <f>SUM(E71:E72)</f>
        <v>0</v>
      </c>
      <c r="F73" s="144">
        <f>SUM(F71:F72)</f>
        <v>0</v>
      </c>
    </row>
    <row r="74" spans="1:7" x14ac:dyDescent="0.25">
      <c r="A74" s="145"/>
      <c r="B74" s="146"/>
      <c r="C74" s="145"/>
      <c r="D74" s="147"/>
      <c r="E74" s="147"/>
      <c r="F74" s="147"/>
    </row>
    <row r="75" spans="1:7" hidden="1" x14ac:dyDescent="0.25">
      <c r="A75" s="117" t="s">
        <v>170</v>
      </c>
      <c r="B75" s="118"/>
      <c r="C75" s="148"/>
      <c r="D75" s="149"/>
      <c r="E75" s="149"/>
      <c r="F75" s="149"/>
    </row>
    <row r="76" spans="1:7" hidden="1" x14ac:dyDescent="0.25">
      <c r="A76" s="139"/>
      <c r="B76" s="140" t="s">
        <v>171</v>
      </c>
      <c r="C76" s="139"/>
      <c r="D76" s="141"/>
      <c r="E76" s="141"/>
      <c r="F76" s="141"/>
    </row>
    <row r="77" spans="1:7" hidden="1" x14ac:dyDescent="0.25">
      <c r="A77" s="139"/>
      <c r="B77" s="140" t="s">
        <v>172</v>
      </c>
      <c r="C77" s="139"/>
      <c r="D77" s="150">
        <f>IF(D76=0,0,D76/D$154)</f>
        <v>0</v>
      </c>
      <c r="E77" s="150">
        <f>IF(E76=0,0,E76/E$154)</f>
        <v>0</v>
      </c>
      <c r="F77" s="150">
        <f>IF(F76=0,0,F76/F$154)</f>
        <v>0</v>
      </c>
    </row>
    <row r="78" spans="1:7" x14ac:dyDescent="0.25">
      <c r="A78" s="145"/>
      <c r="B78" s="146"/>
      <c r="C78" s="145"/>
      <c r="D78" s="147"/>
      <c r="E78" s="147"/>
      <c r="F78" s="147"/>
    </row>
    <row r="79" spans="1:7" ht="18.75" customHeight="1" x14ac:dyDescent="0.25">
      <c r="A79" s="117" t="s">
        <v>173</v>
      </c>
      <c r="B79" s="118"/>
      <c r="C79" s="148"/>
      <c r="D79" s="149"/>
      <c r="E79" s="149"/>
      <c r="F79" s="149"/>
    </row>
    <row r="80" spans="1:7" ht="27.75" customHeight="1" x14ac:dyDescent="0.25">
      <c r="A80" s="139"/>
      <c r="B80" s="140" t="s">
        <v>174</v>
      </c>
      <c r="C80" s="139"/>
      <c r="D80" s="141"/>
      <c r="E80" s="141"/>
      <c r="F80" s="141"/>
    </row>
  </sheetData>
  <mergeCells count="18">
    <mergeCell ref="G62:G63"/>
    <mergeCell ref="A69:A70"/>
    <mergeCell ref="B69:B70"/>
    <mergeCell ref="C69:C70"/>
    <mergeCell ref="A20:A27"/>
    <mergeCell ref="A30:A31"/>
    <mergeCell ref="A36:A37"/>
    <mergeCell ref="B36:B37"/>
    <mergeCell ref="C36:C37"/>
    <mergeCell ref="A57:A58"/>
    <mergeCell ref="B57:B58"/>
    <mergeCell ref="C57:C58"/>
    <mergeCell ref="A13:A18"/>
    <mergeCell ref="C2:E2"/>
    <mergeCell ref="A5:A6"/>
    <mergeCell ref="B5:B6"/>
    <mergeCell ref="C5:C6"/>
    <mergeCell ref="A7:A12"/>
  </mergeCells>
  <hyperlinks>
    <hyperlink ref="G64" r:id="rId1" xr:uid="{6706D3F6-B90A-44A6-BECC-DA3DB7CDF6FF}"/>
  </hyperlinks>
  <pageMargins left="0.7" right="0.7" top="0.75" bottom="0.75" header="0.3" footer="0.3"/>
  <pageSetup paperSize="9" orientation="portrait" horizontalDpi="300" verticalDpi="300" r:id="rId2"/>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F7E16-F684-4D97-AA73-2CEEF71DFE6D}">
  <sheetPr>
    <tabColor rgb="FFFFFF00"/>
    <pageSetUpPr autoPageBreaks="0" fitToPage="1"/>
  </sheetPr>
  <dimension ref="A1:J79"/>
  <sheetViews>
    <sheetView zoomScaleNormal="100" workbookViewId="0">
      <pane xSplit="2" ySplit="4" topLeftCell="C50" activePane="bottomRight" state="frozen"/>
      <selection activeCell="D38" sqref="D38"/>
      <selection pane="topRight" activeCell="D38" sqref="D38"/>
      <selection pane="bottomLeft" activeCell="D38" sqref="D38"/>
      <selection pane="bottomRight" activeCell="C71" sqref="A1:XFD1048576"/>
    </sheetView>
  </sheetViews>
  <sheetFormatPr defaultColWidth="9.140625" defaultRowHeight="12.75" outlineLevelRow="1" x14ac:dyDescent="0.2"/>
  <cols>
    <col min="1" max="1" width="4" style="151" bestFit="1" customWidth="1"/>
    <col min="2" max="2" width="34.42578125" style="151" customWidth="1"/>
    <col min="3" max="3" width="21.7109375" style="151" customWidth="1"/>
    <col min="4" max="4" width="11.42578125" style="151" customWidth="1"/>
    <col min="5" max="6" width="11.140625" style="151" customWidth="1"/>
    <col min="7" max="7" width="16.85546875" style="151" customWidth="1"/>
    <col min="8" max="8" width="62.28515625" style="151" customWidth="1"/>
    <col min="9" max="9" width="8.5703125" style="151" customWidth="1"/>
    <col min="10" max="10" width="6.7109375" style="151" customWidth="1"/>
    <col min="11" max="16384" width="9.140625" style="151"/>
  </cols>
  <sheetData>
    <row r="1" spans="1:9" ht="15" customHeight="1" x14ac:dyDescent="0.2">
      <c r="A1" s="492"/>
      <c r="B1" s="492"/>
      <c r="C1" s="492"/>
    </row>
    <row r="2" spans="1:9" ht="21.75" customHeight="1" x14ac:dyDescent="0.2">
      <c r="A2" s="152" t="s">
        <v>175</v>
      </c>
      <c r="B2" s="152"/>
      <c r="C2" s="152">
        <f>'Situatii finan.-prescurtate'!C2:E2</f>
        <v>0</v>
      </c>
    </row>
    <row r="3" spans="1:9" ht="13.5" customHeight="1" x14ac:dyDescent="0.2">
      <c r="A3" s="493"/>
      <c r="B3" s="493"/>
      <c r="C3" s="493"/>
    </row>
    <row r="4" spans="1:9" ht="21" customHeight="1" x14ac:dyDescent="0.2">
      <c r="A4" s="153" t="s">
        <v>62</v>
      </c>
      <c r="B4" s="153" t="s">
        <v>24</v>
      </c>
      <c r="C4" s="153" t="s">
        <v>176</v>
      </c>
      <c r="D4" s="154">
        <f>'Situatii finan.-prescurtate'!D5</f>
        <v>2023</v>
      </c>
      <c r="E4" s="154">
        <f>'Situatii finan.-prescurtate'!E5</f>
        <v>2024</v>
      </c>
      <c r="F4" s="154" t="str">
        <f>'Situatii finan.-prescurtate'!F5</f>
        <v>anul în curs</v>
      </c>
      <c r="G4" s="154" t="s">
        <v>177</v>
      </c>
      <c r="H4" s="155" t="s">
        <v>178</v>
      </c>
    </row>
    <row r="5" spans="1:9" ht="15.75" customHeight="1" x14ac:dyDescent="0.2">
      <c r="A5" s="156"/>
      <c r="B5" s="156"/>
      <c r="C5" s="156"/>
      <c r="D5" s="157"/>
      <c r="E5" s="157"/>
      <c r="F5" s="157"/>
      <c r="G5" s="157"/>
      <c r="H5" s="158"/>
    </row>
    <row r="6" spans="1:9" ht="16.5" customHeight="1" x14ac:dyDescent="0.2">
      <c r="A6" s="159" t="s">
        <v>179</v>
      </c>
      <c r="B6" s="153"/>
      <c r="C6" s="153"/>
      <c r="D6" s="160"/>
      <c r="E6" s="160"/>
      <c r="F6" s="160"/>
      <c r="G6" s="160"/>
      <c r="H6" s="155"/>
    </row>
    <row r="7" spans="1:9" s="166" customFormat="1" ht="25.5" outlineLevel="1" x14ac:dyDescent="0.25">
      <c r="A7" s="161">
        <v>1</v>
      </c>
      <c r="B7" s="162" t="s">
        <v>180</v>
      </c>
      <c r="C7" s="163" t="s">
        <v>181</v>
      </c>
      <c r="D7" s="164" t="e">
        <f>'Situatii finan.-prescurtate'!D12/'Situatii finan.-prescurtate'!D19</f>
        <v>#DIV/0!</v>
      </c>
      <c r="E7" s="164" t="e">
        <f>'Situatii finan.-prescurtate'!E12/'Situatii finan.-prescurtate'!E19</f>
        <v>#DIV/0!</v>
      </c>
      <c r="F7" s="164" t="e">
        <f>'Situatii finan.-prescurtate'!F12/'Situatii finan.-prescurtate'!F19</f>
        <v>#DIV/0!</v>
      </c>
      <c r="G7" s="165"/>
      <c r="H7" s="162" t="s">
        <v>182</v>
      </c>
    </row>
    <row r="8" spans="1:9" s="166" customFormat="1" ht="25.5" outlineLevel="1" x14ac:dyDescent="0.25">
      <c r="A8" s="161">
        <v>2</v>
      </c>
      <c r="B8" s="162" t="s">
        <v>183</v>
      </c>
      <c r="C8" s="163" t="s">
        <v>184</v>
      </c>
      <c r="D8" s="164" t="e">
        <f>'Situatii finan.-prescurtate'!D18/'Situatii finan.-prescurtate'!D19</f>
        <v>#DIV/0!</v>
      </c>
      <c r="E8" s="164" t="e">
        <f>'Situatii finan.-prescurtate'!E18/'Situatii finan.-prescurtate'!E19</f>
        <v>#DIV/0!</v>
      </c>
      <c r="F8" s="164" t="e">
        <f>'Situatii finan.-prescurtate'!F18/'Situatii finan.-prescurtate'!F19</f>
        <v>#DIV/0!</v>
      </c>
      <c r="G8" s="165"/>
      <c r="H8" s="162" t="s">
        <v>185</v>
      </c>
    </row>
    <row r="9" spans="1:9" s="166" customFormat="1" ht="38.25" outlineLevel="1" x14ac:dyDescent="0.25">
      <c r="A9" s="161">
        <v>3</v>
      </c>
      <c r="B9" s="162" t="s">
        <v>186</v>
      </c>
      <c r="C9" s="163" t="s">
        <v>187</v>
      </c>
      <c r="D9" s="164" t="e">
        <f>'Situatii finan.-prescurtate'!D15/'Situatii finan.-prescurtate'!D19</f>
        <v>#DIV/0!</v>
      </c>
      <c r="E9" s="164" t="e">
        <f>'Situatii finan.-prescurtate'!E15/'Situatii finan.-prescurtate'!E19</f>
        <v>#DIV/0!</v>
      </c>
      <c r="F9" s="164" t="e">
        <f>'Situatii finan.-prescurtate'!F15/'Situatii finan.-prescurtate'!F19</f>
        <v>#DIV/0!</v>
      </c>
      <c r="G9" s="165"/>
      <c r="H9" s="162" t="s">
        <v>188</v>
      </c>
    </row>
    <row r="10" spans="1:9" s="166" customFormat="1" ht="38.25" outlineLevel="1" x14ac:dyDescent="0.25">
      <c r="A10" s="161">
        <v>4</v>
      </c>
      <c r="B10" s="162" t="s">
        <v>189</v>
      </c>
      <c r="C10" s="163" t="s">
        <v>190</v>
      </c>
      <c r="D10" s="164" t="e">
        <f>'Situatii finan.-prescurtate'!D17/'Situatii finan.-prescurtate'!D19</f>
        <v>#DIV/0!</v>
      </c>
      <c r="E10" s="164" t="e">
        <f>'Situatii finan.-prescurtate'!E17/'Situatii finan.-prescurtate'!E19</f>
        <v>#DIV/0!</v>
      </c>
      <c r="F10" s="164" t="e">
        <f>'Situatii finan.-prescurtate'!F17/'Situatii finan.-prescurtate'!F19</f>
        <v>#DIV/0!</v>
      </c>
      <c r="G10" s="165"/>
      <c r="H10" s="162" t="s">
        <v>191</v>
      </c>
    </row>
    <row r="11" spans="1:9" s="166" customFormat="1" ht="25.5" outlineLevel="1" x14ac:dyDescent="0.25">
      <c r="A11" s="161">
        <v>5</v>
      </c>
      <c r="B11" s="162" t="s">
        <v>192</v>
      </c>
      <c r="C11" s="163" t="s">
        <v>193</v>
      </c>
      <c r="D11" s="164" t="e">
        <f>'Situatii finan.-prescurtate'!D14/'Situatii finan.-prescurtate'!D19</f>
        <v>#DIV/0!</v>
      </c>
      <c r="E11" s="164" t="e">
        <f>'Situatii finan.-prescurtate'!E14/'Situatii finan.-prescurtate'!E19</f>
        <v>#DIV/0!</v>
      </c>
      <c r="F11" s="164" t="e">
        <f>'Situatii finan.-prescurtate'!F14/'Situatii finan.-prescurtate'!F19</f>
        <v>#DIV/0!</v>
      </c>
      <c r="G11" s="165"/>
      <c r="H11" s="162" t="s">
        <v>194</v>
      </c>
    </row>
    <row r="12" spans="1:9" s="166" customFormat="1" ht="84" customHeight="1" outlineLevel="1" x14ac:dyDescent="0.25">
      <c r="A12" s="161">
        <v>6</v>
      </c>
      <c r="B12" s="162" t="s">
        <v>195</v>
      </c>
      <c r="C12" s="163" t="s">
        <v>196</v>
      </c>
      <c r="D12" s="167" t="e">
        <f>'Situatii finan.-prescurtate'!D27/'Situatii finan.-prescurtate'!D32</f>
        <v>#DIV/0!</v>
      </c>
      <c r="E12" s="167" t="e">
        <f>'Situatii finan.-prescurtate'!E27/'Situatii finan.-prescurtate'!E32</f>
        <v>#DIV/0!</v>
      </c>
      <c r="F12" s="167" t="e">
        <f>'Situatii finan.-prescurtate'!F27/'Situatii finan.-prescurtate'!F32</f>
        <v>#DIV/0!</v>
      </c>
      <c r="G12" s="168" t="s">
        <v>197</v>
      </c>
      <c r="H12" s="162" t="s">
        <v>198</v>
      </c>
    </row>
    <row r="13" spans="1:9" s="166" customFormat="1" ht="51" outlineLevel="1" x14ac:dyDescent="0.25">
      <c r="A13" s="161">
        <v>7</v>
      </c>
      <c r="B13" s="162" t="s">
        <v>199</v>
      </c>
      <c r="C13" s="163" t="s">
        <v>200</v>
      </c>
      <c r="D13" s="167" t="e">
        <f>'Situatii finan.-prescurtate'!D30/'Situatii finan.-prescurtate'!D32</f>
        <v>#DIV/0!</v>
      </c>
      <c r="E13" s="167" t="e">
        <f>'Situatii finan.-prescurtate'!E30/'Situatii finan.-prescurtate'!E32</f>
        <v>#DIV/0!</v>
      </c>
      <c r="F13" s="167" t="e">
        <f>'Situatii finan.-prescurtate'!F30/'Situatii finan.-prescurtate'!F32</f>
        <v>#DIV/0!</v>
      </c>
      <c r="G13" s="168" t="s">
        <v>201</v>
      </c>
      <c r="H13" s="162" t="s">
        <v>202</v>
      </c>
      <c r="I13" s="169">
        <v>0.5</v>
      </c>
    </row>
    <row r="14" spans="1:9" s="166" customFormat="1" ht="63.75" outlineLevel="1" x14ac:dyDescent="0.25">
      <c r="A14" s="161">
        <v>8</v>
      </c>
      <c r="B14" s="162" t="s">
        <v>203</v>
      </c>
      <c r="C14" s="163" t="s">
        <v>204</v>
      </c>
      <c r="D14" s="164" t="e">
        <f>'Situatii finan.-prescurtate'!D29/'Situatii finan.-prescurtate'!D30</f>
        <v>#DIV/0!</v>
      </c>
      <c r="E14" s="164" t="e">
        <f>'Situatii finan.-prescurtate'!E29/'Situatii finan.-prescurtate'!E30</f>
        <v>#DIV/0!</v>
      </c>
      <c r="F14" s="164" t="e">
        <f>'Situatii finan.-prescurtate'!F29/'Situatii finan.-prescurtate'!F30</f>
        <v>#DIV/0!</v>
      </c>
      <c r="G14" s="165"/>
      <c r="H14" s="162" t="s">
        <v>205</v>
      </c>
    </row>
    <row r="15" spans="1:9" ht="21" customHeight="1" x14ac:dyDescent="0.2">
      <c r="A15" s="159" t="s">
        <v>206</v>
      </c>
      <c r="B15" s="153"/>
      <c r="C15" s="153"/>
      <c r="D15" s="170"/>
      <c r="E15" s="170"/>
      <c r="F15" s="170"/>
      <c r="G15" s="171"/>
      <c r="H15" s="155"/>
    </row>
    <row r="16" spans="1:9" s="166" customFormat="1" ht="38.25" outlineLevel="1" x14ac:dyDescent="0.25">
      <c r="A16" s="161">
        <v>9</v>
      </c>
      <c r="B16" s="162" t="s">
        <v>207</v>
      </c>
      <c r="C16" s="163" t="s">
        <v>208</v>
      </c>
      <c r="D16" s="167" t="e">
        <f>'Situatii finan.-prescurtate'!D19/'Situatii finan.-prescurtate'!D30</f>
        <v>#DIV/0!</v>
      </c>
      <c r="E16" s="167" t="e">
        <f>'Situatii finan.-prescurtate'!E19/'Situatii finan.-prescurtate'!E30</f>
        <v>#DIV/0!</v>
      </c>
      <c r="F16" s="167" t="e">
        <f>'Situatii finan.-prescurtate'!F19/'Situatii finan.-prescurtate'!F30</f>
        <v>#DIV/0!</v>
      </c>
      <c r="G16" s="168" t="s">
        <v>209</v>
      </c>
      <c r="H16" s="162" t="s">
        <v>210</v>
      </c>
    </row>
    <row r="17" spans="1:8" s="166" customFormat="1" ht="30.75" customHeight="1" outlineLevel="1" x14ac:dyDescent="0.25">
      <c r="A17" s="161">
        <v>10</v>
      </c>
      <c r="B17" s="162" t="s">
        <v>211</v>
      </c>
      <c r="C17" s="163" t="s">
        <v>212</v>
      </c>
      <c r="D17" s="167" t="e">
        <f>'Situatii finan.-prescurtate'!D30/'Situatii finan.-prescurtate'!D19</f>
        <v>#DIV/0!</v>
      </c>
      <c r="E17" s="167" t="e">
        <f>'Situatii finan.-prescurtate'!E30/'Situatii finan.-prescurtate'!E19</f>
        <v>#DIV/0!</v>
      </c>
      <c r="F17" s="167" t="e">
        <f>'Situatii finan.-prescurtate'!F30/'Situatii finan.-prescurtate'!F19</f>
        <v>#DIV/0!</v>
      </c>
      <c r="G17" s="168" t="s">
        <v>201</v>
      </c>
      <c r="H17" s="162" t="s">
        <v>213</v>
      </c>
    </row>
    <row r="18" spans="1:8" s="166" customFormat="1" ht="51" outlineLevel="1" x14ac:dyDescent="0.25">
      <c r="A18" s="161">
        <v>11</v>
      </c>
      <c r="B18" s="162" t="s">
        <v>214</v>
      </c>
      <c r="C18" s="163" t="s">
        <v>215</v>
      </c>
      <c r="D18" s="167" t="e">
        <f>'Situatii finan.-prescurtate'!D30/'Situatii finan.-prescurtate'!D27</f>
        <v>#DIV/0!</v>
      </c>
      <c r="E18" s="167" t="e">
        <f>'Situatii finan.-prescurtate'!E30/'Situatii finan.-prescurtate'!E27</f>
        <v>#DIV/0!</v>
      </c>
      <c r="F18" s="167" t="e">
        <f>'Situatii finan.-prescurtate'!F30/'Situatii finan.-prescurtate'!F27</f>
        <v>#DIV/0!</v>
      </c>
      <c r="G18" s="168" t="s">
        <v>216</v>
      </c>
      <c r="H18" s="162" t="s">
        <v>217</v>
      </c>
    </row>
    <row r="19" spans="1:8" s="166" customFormat="1" ht="51" outlineLevel="1" x14ac:dyDescent="0.25">
      <c r="A19" s="161">
        <v>12</v>
      </c>
      <c r="B19" s="162" t="s">
        <v>218</v>
      </c>
      <c r="C19" s="163" t="s">
        <v>219</v>
      </c>
      <c r="D19" s="167"/>
      <c r="E19" s="167"/>
      <c r="F19" s="167"/>
      <c r="G19" s="168" t="s">
        <v>220</v>
      </c>
      <c r="H19" s="162" t="s">
        <v>221</v>
      </c>
    </row>
    <row r="20" spans="1:8" s="166" customFormat="1" ht="138.75" customHeight="1" outlineLevel="1" x14ac:dyDescent="0.25">
      <c r="A20" s="161">
        <v>13</v>
      </c>
      <c r="B20" s="162" t="s">
        <v>222</v>
      </c>
      <c r="C20" s="163" t="s">
        <v>223</v>
      </c>
      <c r="D20" s="164" t="e">
        <f>'Situatii finan.-prescurtate'!D18/'Situatii finan.-prescurtate'!D29</f>
        <v>#DIV/0!</v>
      </c>
      <c r="E20" s="164" t="e">
        <f>'Situatii finan.-prescurtate'!E18/'Situatii finan.-prescurtate'!E29</f>
        <v>#DIV/0!</v>
      </c>
      <c r="F20" s="164" t="e">
        <f>'Situatii finan.-prescurtate'!F18/'Situatii finan.-prescurtate'!F29</f>
        <v>#DIV/0!</v>
      </c>
      <c r="G20" s="168" t="s">
        <v>224</v>
      </c>
      <c r="H20" s="162" t="s">
        <v>225</v>
      </c>
    </row>
    <row r="21" spans="1:8" ht="38.25" outlineLevel="1" x14ac:dyDescent="0.2">
      <c r="A21" s="161">
        <v>14</v>
      </c>
      <c r="B21" s="162" t="s">
        <v>226</v>
      </c>
      <c r="C21" s="163" t="s">
        <v>227</v>
      </c>
      <c r="D21" s="164" t="e">
        <f>('Situatii finan.-prescurtate'!D18-'Situatii finan.-prescurtate'!D14)/'Situatii finan.-prescurtate'!D29</f>
        <v>#DIV/0!</v>
      </c>
      <c r="E21" s="164" t="e">
        <f>('Situatii finan.-prescurtate'!E18-'Situatii finan.-prescurtate'!E14)/'Situatii finan.-prescurtate'!E29</f>
        <v>#DIV/0!</v>
      </c>
      <c r="F21" s="164" t="e">
        <f>('Situatii finan.-prescurtate'!F18-'Situatii finan.-prescurtate'!F14)/'Situatii finan.-prescurtate'!F29</f>
        <v>#DIV/0!</v>
      </c>
      <c r="G21" s="165" t="s">
        <v>228</v>
      </c>
      <c r="H21" s="162" t="s">
        <v>229</v>
      </c>
    </row>
    <row r="22" spans="1:8" ht="38.25" outlineLevel="1" x14ac:dyDescent="0.2">
      <c r="A22" s="161">
        <v>15</v>
      </c>
      <c r="B22" s="162" t="s">
        <v>230</v>
      </c>
      <c r="C22" s="163" t="s">
        <v>231</v>
      </c>
      <c r="D22" s="172" t="e">
        <f>'Situatii finan.-prescurtate'!D17/'Situatii finan.-prescurtate'!D29</f>
        <v>#DIV/0!</v>
      </c>
      <c r="E22" s="172" t="e">
        <f>'Situatii finan.-prescurtate'!E17/'Situatii finan.-prescurtate'!E29</f>
        <v>#DIV/0!</v>
      </c>
      <c r="F22" s="172" t="e">
        <f>'Situatii finan.-prescurtate'!F17/'Situatii finan.-prescurtate'!F29</f>
        <v>#DIV/0!</v>
      </c>
      <c r="G22" s="173" t="s">
        <v>232</v>
      </c>
      <c r="H22" s="174" t="s">
        <v>233</v>
      </c>
    </row>
    <row r="23" spans="1:8" s="166" customFormat="1" ht="48.75" customHeight="1" outlineLevel="1" x14ac:dyDescent="0.25">
      <c r="A23" s="161">
        <v>16</v>
      </c>
      <c r="B23" s="162" t="s">
        <v>234</v>
      </c>
      <c r="C23" s="163" t="s">
        <v>235</v>
      </c>
      <c r="D23" s="167"/>
      <c r="E23" s="167"/>
      <c r="F23" s="167"/>
      <c r="G23" s="168" t="s">
        <v>236</v>
      </c>
      <c r="H23" s="162" t="s">
        <v>237</v>
      </c>
    </row>
    <row r="24" spans="1:8" s="166" customFormat="1" ht="75.75" customHeight="1" outlineLevel="1" x14ac:dyDescent="0.25">
      <c r="A24" s="161">
        <v>17</v>
      </c>
      <c r="B24" s="162" t="s">
        <v>238</v>
      </c>
      <c r="C24" s="163" t="s">
        <v>239</v>
      </c>
      <c r="D24" s="175">
        <f>'Situatii finan.-prescurtate'!D18-'Situatii finan.-prescurtate'!D29</f>
        <v>0</v>
      </c>
      <c r="E24" s="175">
        <f>'Situatii finan.-prescurtate'!E18-'Situatii finan.-prescurtate'!E29</f>
        <v>0</v>
      </c>
      <c r="F24" s="175">
        <f>'Situatii finan.-prescurtate'!F18-'Situatii finan.-prescurtate'!F29</f>
        <v>0</v>
      </c>
      <c r="G24" s="176" t="s">
        <v>240</v>
      </c>
      <c r="H24" s="162" t="s">
        <v>241</v>
      </c>
    </row>
    <row r="25" spans="1:8" s="166" customFormat="1" ht="19.5" customHeight="1" outlineLevel="1" x14ac:dyDescent="0.25">
      <c r="A25" s="161">
        <v>18</v>
      </c>
      <c r="B25" s="162" t="s">
        <v>242</v>
      </c>
      <c r="C25" s="163"/>
      <c r="D25" s="175"/>
      <c r="E25" s="175"/>
      <c r="F25" s="175"/>
      <c r="G25" s="176"/>
      <c r="H25" s="162"/>
    </row>
    <row r="26" spans="1:8" s="166" customFormat="1" ht="18" customHeight="1" outlineLevel="1" x14ac:dyDescent="0.25">
      <c r="A26" s="161">
        <v>19</v>
      </c>
      <c r="B26" s="162" t="s">
        <v>243</v>
      </c>
      <c r="C26" s="163"/>
      <c r="D26" s="175"/>
      <c r="E26" s="175"/>
      <c r="F26" s="175"/>
      <c r="G26" s="176"/>
      <c r="H26" s="162"/>
    </row>
    <row r="27" spans="1:8" s="166" customFormat="1" ht="15" customHeight="1" outlineLevel="1" x14ac:dyDescent="0.25">
      <c r="A27" s="161">
        <v>20</v>
      </c>
      <c r="B27" s="162" t="s">
        <v>244</v>
      </c>
      <c r="C27" s="163"/>
      <c r="D27" s="175"/>
      <c r="E27" s="175"/>
      <c r="F27" s="175"/>
      <c r="G27" s="176"/>
      <c r="H27" s="162"/>
    </row>
    <row r="28" spans="1:8" s="166" customFormat="1" ht="19.5" customHeight="1" outlineLevel="1" x14ac:dyDescent="0.25">
      <c r="A28" s="161">
        <v>21</v>
      </c>
      <c r="B28" s="162" t="s">
        <v>245</v>
      </c>
      <c r="C28" s="163"/>
      <c r="D28" s="175"/>
      <c r="E28" s="175"/>
      <c r="F28" s="175"/>
      <c r="G28" s="176"/>
      <c r="H28" s="162"/>
    </row>
    <row r="29" spans="1:8" ht="21" customHeight="1" x14ac:dyDescent="0.2">
      <c r="A29" s="159" t="s">
        <v>246</v>
      </c>
      <c r="B29" s="153"/>
      <c r="C29" s="153"/>
      <c r="D29" s="177"/>
      <c r="E29" s="177"/>
      <c r="F29" s="177"/>
      <c r="G29" s="160"/>
      <c r="H29" s="155"/>
    </row>
    <row r="30" spans="1:8" s="166" customFormat="1" ht="25.5" outlineLevel="1" x14ac:dyDescent="0.25">
      <c r="A30" s="161">
        <v>22</v>
      </c>
      <c r="B30" s="162" t="s">
        <v>247</v>
      </c>
      <c r="C30" s="163" t="s">
        <v>248</v>
      </c>
      <c r="D30" s="178" t="e">
        <f>'Situatii finan.-prescurtate'!D39/'Situatii finan.-prescurtate'!D15</f>
        <v>#DIV/0!</v>
      </c>
      <c r="E30" s="178" t="e">
        <f>'Situatii finan.-prescurtate'!E39/'Situatii finan.-prescurtate'!E15</f>
        <v>#DIV/0!</v>
      </c>
      <c r="F30" s="178" t="e">
        <f>'Situatii finan.-prescurtate'!F39/'Situatii finan.-prescurtate'!F15</f>
        <v>#DIV/0!</v>
      </c>
      <c r="G30" s="179"/>
      <c r="H30" s="180"/>
    </row>
    <row r="31" spans="1:8" s="166" customFormat="1" ht="37.5" customHeight="1" outlineLevel="1" x14ac:dyDescent="0.25">
      <c r="A31" s="161">
        <v>23</v>
      </c>
      <c r="B31" s="162" t="s">
        <v>249</v>
      </c>
      <c r="C31" s="163" t="s">
        <v>250</v>
      </c>
      <c r="D31" s="167" t="e">
        <f>'Situatii finan.-prescurtate'!D15*365/'Situatii finan.-prescurtate'!D39</f>
        <v>#DIV/0!</v>
      </c>
      <c r="E31" s="167" t="e">
        <f>'Situatii finan.-prescurtate'!E15*365/'Situatii finan.-prescurtate'!E39</f>
        <v>#DIV/0!</v>
      </c>
      <c r="F31" s="167" t="e">
        <f>'Situatii finan.-prescurtate'!F15*365/'Situatii finan.-prescurtate'!F39</f>
        <v>#DIV/0!</v>
      </c>
      <c r="G31" s="168"/>
      <c r="H31" s="162" t="s">
        <v>251</v>
      </c>
    </row>
    <row r="32" spans="1:8" s="166" customFormat="1" ht="25.5" customHeight="1" outlineLevel="1" x14ac:dyDescent="0.25">
      <c r="A32" s="161">
        <v>24</v>
      </c>
      <c r="B32" s="162" t="s">
        <v>252</v>
      </c>
      <c r="C32" s="163" t="s">
        <v>253</v>
      </c>
      <c r="D32" s="167" t="e">
        <f>'Situatii finan.-prescurtate'!D39/'Situatii finan.-prescurtate'!D29</f>
        <v>#DIV/0!</v>
      </c>
      <c r="E32" s="167" t="e">
        <f>'Situatii finan.-prescurtate'!E39/'Situatii finan.-prescurtate'!E29</f>
        <v>#DIV/0!</v>
      </c>
      <c r="F32" s="167" t="e">
        <f>'Situatii finan.-prescurtate'!F39/'Situatii finan.-prescurtate'!F29</f>
        <v>#DIV/0!</v>
      </c>
      <c r="G32" s="168"/>
      <c r="H32" s="180"/>
    </row>
    <row r="33" spans="1:10" s="166" customFormat="1" ht="51" customHeight="1" outlineLevel="1" x14ac:dyDescent="0.25">
      <c r="A33" s="161">
        <v>25</v>
      </c>
      <c r="B33" s="162" t="s">
        <v>254</v>
      </c>
      <c r="C33" s="163" t="s">
        <v>255</v>
      </c>
      <c r="D33" s="181" t="e">
        <f>365/D32</f>
        <v>#DIV/0!</v>
      </c>
      <c r="E33" s="181" t="e">
        <f t="shared" ref="E33:F33" si="0">365/E32</f>
        <v>#DIV/0!</v>
      </c>
      <c r="F33" s="181" t="e">
        <f t="shared" si="0"/>
        <v>#DIV/0!</v>
      </c>
      <c r="G33" s="182"/>
      <c r="H33" s="162" t="s">
        <v>256</v>
      </c>
    </row>
    <row r="34" spans="1:10" ht="21" customHeight="1" x14ac:dyDescent="0.2">
      <c r="A34" s="159" t="s">
        <v>257</v>
      </c>
      <c r="B34" s="153"/>
      <c r="C34" s="153"/>
      <c r="D34" s="177"/>
      <c r="E34" s="177"/>
      <c r="F34" s="177"/>
      <c r="G34" s="160"/>
      <c r="H34" s="155"/>
    </row>
    <row r="35" spans="1:10" s="166" customFormat="1" ht="48" customHeight="1" outlineLevel="1" x14ac:dyDescent="0.25">
      <c r="A35" s="161">
        <v>26</v>
      </c>
      <c r="B35" s="162" t="s">
        <v>73</v>
      </c>
      <c r="C35" s="163" t="s">
        <v>258</v>
      </c>
      <c r="D35" s="183">
        <f>'Situatii finan.-prescurtate'!D52+'Situatii finan.-prescurtate'!D51+'Situatii finan.-prescurtate'!D73</f>
        <v>0</v>
      </c>
      <c r="E35" s="183">
        <f>'Situatii finan.-prescurtate'!E52+'Situatii finan.-prescurtate'!E51+'Situatii finan.-prescurtate'!E73</f>
        <v>0</v>
      </c>
      <c r="F35" s="183">
        <f>'Situatii finan.-prescurtate'!F52+'Situatii finan.-prescurtate'!F51+'Situatii finan.-prescurtate'!F73</f>
        <v>0</v>
      </c>
      <c r="G35" s="184"/>
      <c r="H35" s="162"/>
    </row>
    <row r="36" spans="1:10" s="166" customFormat="1" ht="38.25" outlineLevel="1" x14ac:dyDescent="0.25">
      <c r="A36" s="161">
        <v>27</v>
      </c>
      <c r="B36" s="162" t="s">
        <v>38</v>
      </c>
      <c r="C36" s="163" t="s">
        <v>259</v>
      </c>
      <c r="D36" s="347" t="e">
        <f>('Situatii finan.-prescurtate'!D41/'Situatii finan.-prescurtate'!D39)*100</f>
        <v>#DIV/0!</v>
      </c>
      <c r="E36" s="347" t="e">
        <f>('Situatii finan.-prescurtate'!E41/'Situatii finan.-prescurtate'!E39)*100</f>
        <v>#DIV/0!</v>
      </c>
      <c r="F36" s="347" t="e">
        <f>('Situatii finan.-prescurtate'!F41/'Situatii finan.-prescurtate'!F39)*100</f>
        <v>#DIV/0!</v>
      </c>
      <c r="G36" s="185" t="s">
        <v>260</v>
      </c>
      <c r="H36" s="162" t="s">
        <v>261</v>
      </c>
    </row>
    <row r="37" spans="1:10" s="166" customFormat="1" ht="30" customHeight="1" outlineLevel="1" x14ac:dyDescent="0.25">
      <c r="A37" s="161">
        <v>28</v>
      </c>
      <c r="B37" s="162" t="s">
        <v>262</v>
      </c>
      <c r="C37" s="163" t="s">
        <v>263</v>
      </c>
      <c r="D37" s="347" t="e">
        <f>('Situatii finan.-prescurtate'!D52/('Situatii finan.-prescurtate'!D40+'Situatii finan.-prescurtate'!D43+'Situatii finan.-prescurtate'!D44+'Situatii finan.-prescurtate'!D45))*100</f>
        <v>#DIV/0!</v>
      </c>
      <c r="E37" s="347" t="e">
        <f>('Situatii finan.-prescurtate'!E52/('Situatii finan.-prescurtate'!E40+'Situatii finan.-prescurtate'!E43+'Situatii finan.-prescurtate'!E44+'Situatii finan.-prescurtate'!E45))*100</f>
        <v>#DIV/0!</v>
      </c>
      <c r="F37" s="347" t="e">
        <f>('Situatii finan.-prescurtate'!F52/('Situatii finan.-prescurtate'!F40+'Situatii finan.-prescurtate'!F43+'Situatii finan.-prescurtate'!F44+'Situatii finan.-prescurtate'!F45))*100</f>
        <v>#DIV/0!</v>
      </c>
      <c r="G37" s="185"/>
      <c r="H37" s="180" t="s">
        <v>264</v>
      </c>
    </row>
    <row r="38" spans="1:10" s="166" customFormat="1" ht="51" outlineLevel="1" x14ac:dyDescent="0.25">
      <c r="A38" s="161">
        <v>29</v>
      </c>
      <c r="B38" s="162" t="s">
        <v>265</v>
      </c>
      <c r="C38" s="163" t="s">
        <v>266</v>
      </c>
      <c r="D38" s="347" t="e">
        <f>('Situatii finan.-prescurtate'!D52/'Situatii finan.-prescurtate'!D19)*100</f>
        <v>#DIV/0!</v>
      </c>
      <c r="E38" s="347" t="e">
        <f>('Situatii finan.-prescurtate'!E52/'Situatii finan.-prescurtate'!E19)*100</f>
        <v>#DIV/0!</v>
      </c>
      <c r="F38" s="347" t="e">
        <f>('Situatii finan.-prescurtate'!F52/'Situatii finan.-prescurtate'!F19)*100</f>
        <v>#DIV/0!</v>
      </c>
      <c r="G38" s="185"/>
      <c r="H38" s="162" t="s">
        <v>267</v>
      </c>
    </row>
    <row r="39" spans="1:10" s="166" customFormat="1" ht="38.25" outlineLevel="1" x14ac:dyDescent="0.25">
      <c r="A39" s="161">
        <v>30</v>
      </c>
      <c r="B39" s="162" t="s">
        <v>268</v>
      </c>
      <c r="C39" s="163" t="s">
        <v>269</v>
      </c>
      <c r="D39" s="348" t="str">
        <f>IF('Situatii finan.-prescurtate'!D27&lt;=0,"capital propriu &lt; 0 sau = 0",('Situatii finan.-prescurtate'!D52/'Situatii finan.-prescurtate'!D27)*100)</f>
        <v>capital propriu &lt; 0 sau = 0</v>
      </c>
      <c r="E39" s="348" t="str">
        <f>IF('Situatii finan.-prescurtate'!E27&lt;=0,"capital propriu &lt; 0 sau = 0",('Situatii finan.-prescurtate'!E52/'Situatii finan.-prescurtate'!E27)*100)</f>
        <v>capital propriu &lt; 0 sau = 0</v>
      </c>
      <c r="F39" s="348" t="str">
        <f>IF('Situatii finan.-prescurtate'!F27&lt;=0,"capital propriu &lt; 0 sau = 0",('Situatii finan.-prescurtate'!F52/'Situatii finan.-prescurtate'!F27)*100)</f>
        <v>capital propriu &lt; 0 sau = 0</v>
      </c>
      <c r="G39" s="185"/>
      <c r="H39" s="162" t="s">
        <v>270</v>
      </c>
    </row>
    <row r="40" spans="1:10" ht="21" customHeight="1" x14ac:dyDescent="0.2">
      <c r="A40" s="159" t="s">
        <v>74</v>
      </c>
      <c r="B40" s="153"/>
      <c r="C40" s="153"/>
      <c r="D40" s="177"/>
      <c r="E40" s="177"/>
      <c r="F40" s="177"/>
      <c r="G40" s="160"/>
      <c r="H40" s="155"/>
    </row>
    <row r="41" spans="1:10" ht="25.5" customHeight="1" outlineLevel="1" x14ac:dyDescent="0.2">
      <c r="A41" s="161">
        <v>31</v>
      </c>
      <c r="B41" s="162" t="s">
        <v>160</v>
      </c>
      <c r="C41" s="186"/>
      <c r="D41" s="187">
        <f>'Situatii finan.-prescurtate'!D59</f>
        <v>0</v>
      </c>
      <c r="E41" s="187">
        <f>'Situatii finan.-prescurtate'!E59</f>
        <v>0</v>
      </c>
      <c r="F41" s="187">
        <f>'Situatii finan.-prescurtate'!F59</f>
        <v>0</v>
      </c>
      <c r="G41" s="188"/>
      <c r="H41" s="162"/>
    </row>
    <row r="42" spans="1:10" ht="15.75" customHeight="1" outlineLevel="1" x14ac:dyDescent="0.2">
      <c r="A42" s="161"/>
      <c r="B42" s="189" t="s">
        <v>70</v>
      </c>
      <c r="C42" s="186"/>
      <c r="D42" s="187">
        <f>'Situatii finan.-prescurtate'!D60</f>
        <v>0</v>
      </c>
      <c r="E42" s="187">
        <f>'Situatii finan.-prescurtate'!E60</f>
        <v>0</v>
      </c>
      <c r="F42" s="187">
        <f>'Situatii finan.-prescurtate'!F60</f>
        <v>0</v>
      </c>
      <c r="G42" s="188"/>
      <c r="H42" s="162"/>
    </row>
    <row r="43" spans="1:10" ht="14.25" customHeight="1" outlineLevel="1" x14ac:dyDescent="0.2">
      <c r="A43" s="161"/>
      <c r="B43" s="189" t="s">
        <v>71</v>
      </c>
      <c r="C43" s="186"/>
      <c r="D43" s="187">
        <f>'Situatii finan.-prescurtate'!D61</f>
        <v>0</v>
      </c>
      <c r="E43" s="187">
        <f>'Situatii finan.-prescurtate'!E61</f>
        <v>0</v>
      </c>
      <c r="F43" s="187">
        <f>'Situatii finan.-prescurtate'!F61</f>
        <v>0</v>
      </c>
      <c r="G43" s="188"/>
      <c r="H43" s="162"/>
    </row>
    <row r="44" spans="1:10" ht="30.75" customHeight="1" outlineLevel="1" x14ac:dyDescent="0.2">
      <c r="A44" s="161">
        <v>32</v>
      </c>
      <c r="B44" s="162" t="s">
        <v>65</v>
      </c>
      <c r="C44" s="186"/>
      <c r="D44" s="187">
        <f>'Situatii finan.-prescurtate'!D62</f>
        <v>0</v>
      </c>
      <c r="E44" s="187">
        <f>'Situatii finan.-prescurtate'!E62</f>
        <v>0</v>
      </c>
      <c r="F44" s="187">
        <f>'Situatii finan.-prescurtate'!F62</f>
        <v>0</v>
      </c>
      <c r="G44" s="188"/>
      <c r="H44" s="162"/>
    </row>
    <row r="45" spans="1:10" ht="17.25" customHeight="1" outlineLevel="1" x14ac:dyDescent="0.2">
      <c r="A45" s="161">
        <v>33</v>
      </c>
      <c r="B45" s="162" t="s">
        <v>48</v>
      </c>
      <c r="C45" s="186"/>
      <c r="D45" s="187">
        <f>'Situatii finan.-prescurtate'!D63</f>
        <v>0</v>
      </c>
      <c r="E45" s="187">
        <f>'Situatii finan.-prescurtate'!E63</f>
        <v>0</v>
      </c>
      <c r="F45" s="187">
        <f>'Situatii finan.-prescurtate'!F63</f>
        <v>0</v>
      </c>
      <c r="G45" s="188"/>
      <c r="H45" s="162"/>
    </row>
    <row r="46" spans="1:10" ht="17.25" customHeight="1" outlineLevel="1" x14ac:dyDescent="0.2">
      <c r="A46" s="161">
        <v>34</v>
      </c>
      <c r="B46" s="162" t="s">
        <v>77</v>
      </c>
      <c r="C46" s="186"/>
      <c r="D46" s="187">
        <f>'Situatii finan.-prescurtate'!D64</f>
        <v>0</v>
      </c>
      <c r="E46" s="187">
        <f>'Situatii finan.-prescurtate'!E64</f>
        <v>0</v>
      </c>
      <c r="F46" s="187">
        <f>'Situatii finan.-prescurtate'!F64</f>
        <v>0</v>
      </c>
      <c r="G46" s="188"/>
      <c r="H46" s="162"/>
      <c r="I46" s="151">
        <f>IF(D44=0,0,D45/D44-D46)</f>
        <v>0</v>
      </c>
      <c r="J46" s="151">
        <f>IF(E44=0,0,E45/E44-E46)</f>
        <v>0</v>
      </c>
    </row>
    <row r="47" spans="1:10" ht="25.5" customHeight="1" outlineLevel="1" x14ac:dyDescent="0.2">
      <c r="A47" s="161">
        <v>35</v>
      </c>
      <c r="B47" s="162" t="s">
        <v>271</v>
      </c>
      <c r="C47" s="163" t="s">
        <v>272</v>
      </c>
      <c r="D47" s="187">
        <f>IF(D44=0,0,'Situatii finan.-prescurtate'!D39/'Indicatori-prescurtate '!D44)</f>
        <v>0</v>
      </c>
      <c r="E47" s="187">
        <f>IF(E44=0,0,'Situatii finan.-prescurtate'!E39/'Indicatori-prescurtate '!E44)</f>
        <v>0</v>
      </c>
      <c r="F47" s="187">
        <f>IF(F44=0,0,'Situatii finan.-prescurtate'!F39/'Indicatori-prescurtate '!F44)</f>
        <v>0</v>
      </c>
      <c r="G47" s="188"/>
      <c r="H47" s="162"/>
    </row>
    <row r="48" spans="1:10" ht="36" outlineLevel="1" x14ac:dyDescent="0.2">
      <c r="A48" s="190">
        <v>36</v>
      </c>
      <c r="B48" s="191" t="s">
        <v>273</v>
      </c>
      <c r="C48" s="192" t="s">
        <v>274</v>
      </c>
      <c r="D48" s="187">
        <f>IF(D44=0,0,'Situatii finan.-prescurtate'!D80/'Indicatori-prescurtate '!D44)</f>
        <v>0</v>
      </c>
      <c r="E48" s="187">
        <f>IF(E44=0,0,'Situatii finan.-prescurtate'!E80/'Indicatori-prescurtate '!E44)</f>
        <v>0</v>
      </c>
      <c r="F48" s="187">
        <f>IF(F44=0,0,'Situatii finan.-prescurtate'!F80/'Indicatori-prescurtate '!F44)</f>
        <v>0</v>
      </c>
      <c r="G48" s="193"/>
      <c r="H48" s="191"/>
    </row>
    <row r="49" spans="1:8" ht="22.5" customHeight="1" x14ac:dyDescent="0.2">
      <c r="A49" s="194" t="s">
        <v>173</v>
      </c>
      <c r="B49" s="195"/>
      <c r="C49" s="195"/>
      <c r="D49" s="196"/>
      <c r="E49" s="196"/>
      <c r="F49" s="196"/>
      <c r="G49" s="197"/>
      <c r="H49" s="198"/>
    </row>
    <row r="50" spans="1:8" ht="24.75" customHeight="1" outlineLevel="1" x14ac:dyDescent="0.2">
      <c r="A50" s="190"/>
      <c r="B50" s="191" t="s">
        <v>174</v>
      </c>
      <c r="C50" s="192"/>
      <c r="D50" s="199">
        <f>'Situatii finan.-prescurtate'!D80</f>
        <v>0</v>
      </c>
      <c r="E50" s="199">
        <f>'Situatii finan.-prescurtate'!E80</f>
        <v>0</v>
      </c>
      <c r="F50" s="199">
        <f>'Situatii finan.-prescurtate'!F80</f>
        <v>0</v>
      </c>
      <c r="G50" s="193"/>
      <c r="H50" s="191"/>
    </row>
    <row r="51" spans="1:8" ht="17.25" customHeight="1" x14ac:dyDescent="0.2">
      <c r="A51" s="194"/>
      <c r="B51" s="195"/>
      <c r="C51" s="195"/>
      <c r="D51" s="196"/>
      <c r="E51" s="196"/>
      <c r="F51" s="196"/>
      <c r="G51" s="197"/>
      <c r="H51" s="198"/>
    </row>
    <row r="52" spans="1:8" ht="27" hidden="1" customHeight="1" outlineLevel="1" x14ac:dyDescent="0.2">
      <c r="A52" s="190"/>
      <c r="B52" s="191"/>
      <c r="C52" s="200"/>
      <c r="D52" s="199"/>
      <c r="E52" s="199"/>
      <c r="F52" s="199"/>
      <c r="G52" s="193"/>
      <c r="H52" s="191"/>
    </row>
    <row r="53" spans="1:8" ht="28.5" hidden="1" customHeight="1" outlineLevel="1" x14ac:dyDescent="0.2">
      <c r="A53" s="190"/>
      <c r="B53" s="191"/>
      <c r="C53" s="200"/>
      <c r="D53" s="199"/>
      <c r="E53" s="201"/>
      <c r="F53" s="201"/>
      <c r="G53" s="202"/>
      <c r="H53" s="191"/>
    </row>
    <row r="54" spans="1:8" collapsed="1" x14ac:dyDescent="0.2"/>
    <row r="57" spans="1:8" ht="15" x14ac:dyDescent="0.25">
      <c r="A57" s="203"/>
      <c r="B57" s="440" t="s">
        <v>275</v>
      </c>
      <c r="C57" s="203"/>
      <c r="D57" s="203">
        <f>'Situatii finan.-prescurtate'!D39</f>
        <v>0</v>
      </c>
      <c r="E57" s="203">
        <f>'Situatii finan.-prescurtate'!E39</f>
        <v>0</v>
      </c>
      <c r="F57" s="203">
        <f>'Situatii finan.-prescurtate'!F39</f>
        <v>0</v>
      </c>
      <c r="G57" s="204"/>
      <c r="H57" s="203"/>
    </row>
    <row r="58" spans="1:8" ht="15" x14ac:dyDescent="0.25">
      <c r="A58" s="203"/>
      <c r="B58" s="440" t="s">
        <v>585</v>
      </c>
      <c r="C58" s="203"/>
      <c r="D58" s="203">
        <f>'Situatii finan.-prescurtate'!D42</f>
        <v>0</v>
      </c>
      <c r="E58" s="203">
        <f>'Situatii finan.-prescurtate'!E42</f>
        <v>0</v>
      </c>
      <c r="F58" s="203">
        <f>'Situatii finan.-prescurtate'!F42</f>
        <v>0</v>
      </c>
      <c r="G58" s="204"/>
      <c r="H58" s="203"/>
    </row>
    <row r="59" spans="1:8" ht="30" x14ac:dyDescent="0.25">
      <c r="A59" s="203"/>
      <c r="B59" s="440" t="s">
        <v>586</v>
      </c>
      <c r="C59" s="203"/>
      <c r="D59" s="203">
        <f>'Situatii finan.-prescurtate'!D46</f>
        <v>0</v>
      </c>
      <c r="E59" s="203">
        <f>'Situatii finan.-prescurtate'!E46</f>
        <v>0</v>
      </c>
      <c r="F59" s="203">
        <f>'Situatii finan.-prescurtate'!F46</f>
        <v>0</v>
      </c>
      <c r="G59" s="204"/>
      <c r="H59" s="203"/>
    </row>
    <row r="60" spans="1:8" ht="15" x14ac:dyDescent="0.25">
      <c r="A60" s="203"/>
      <c r="B60" s="440" t="s">
        <v>587</v>
      </c>
      <c r="C60" s="203"/>
      <c r="D60" s="203">
        <f>'Situatii finan.-prescurtate'!D49</f>
        <v>0</v>
      </c>
      <c r="E60" s="203">
        <f>'Situatii finan.-prescurtate'!E49</f>
        <v>0</v>
      </c>
      <c r="F60" s="203">
        <f>'Situatii finan.-prescurtate'!F49</f>
        <v>0</v>
      </c>
      <c r="G60" s="204"/>
      <c r="H60" s="203"/>
    </row>
    <row r="61" spans="1:8" ht="15" x14ac:dyDescent="0.25">
      <c r="A61" s="203"/>
      <c r="B61" s="440" t="s">
        <v>588</v>
      </c>
      <c r="C61" s="203"/>
      <c r="D61" s="203">
        <f>'Situatii finan.-prescurtate'!D51</f>
        <v>0</v>
      </c>
      <c r="E61" s="203">
        <f>'Situatii finan.-prescurtate'!E51</f>
        <v>0</v>
      </c>
      <c r="F61" s="203">
        <f>'Situatii finan.-prescurtate'!F51</f>
        <v>0</v>
      </c>
      <c r="G61" s="204"/>
      <c r="H61" s="203"/>
    </row>
    <row r="62" spans="1:8" ht="15" x14ac:dyDescent="0.25">
      <c r="A62" s="203"/>
      <c r="B62" s="440" t="s">
        <v>276</v>
      </c>
      <c r="C62" s="203"/>
      <c r="D62" s="203">
        <f>'Situatii finan.-prescurtate'!D52</f>
        <v>0</v>
      </c>
      <c r="E62" s="203">
        <f>'Situatii finan.-prescurtate'!E52</f>
        <v>0</v>
      </c>
      <c r="F62" s="203">
        <f>'Situatii finan.-prescurtate'!F52</f>
        <v>0</v>
      </c>
      <c r="G62" s="204"/>
      <c r="H62" s="203"/>
    </row>
    <row r="63" spans="1:8" ht="15" x14ac:dyDescent="0.25">
      <c r="A63" s="203"/>
      <c r="B63" s="440" t="s">
        <v>277</v>
      </c>
      <c r="C63" s="203"/>
      <c r="D63" s="205">
        <f>'Situatii finan.-prescurtate'!D19</f>
        <v>0</v>
      </c>
      <c r="E63" s="205">
        <f>'Situatii finan.-prescurtate'!E19</f>
        <v>0</v>
      </c>
      <c r="F63" s="205">
        <f>'Situatii finan.-prescurtate'!F19</f>
        <v>0</v>
      </c>
      <c r="G63" s="204"/>
      <c r="H63" s="203"/>
    </row>
    <row r="64" spans="1:8" ht="15" x14ac:dyDescent="0.25">
      <c r="A64" s="203"/>
      <c r="B64" s="440" t="s">
        <v>36</v>
      </c>
      <c r="C64" s="203"/>
      <c r="D64" s="205">
        <f>'Situatii finan.-prescurtate'!D27</f>
        <v>0</v>
      </c>
      <c r="E64" s="205">
        <f>'Situatii finan.-prescurtate'!E27</f>
        <v>0</v>
      </c>
      <c r="F64" s="205">
        <f>'Situatii finan.-prescurtate'!F27</f>
        <v>0</v>
      </c>
      <c r="G64" s="204"/>
      <c r="H64" s="203"/>
    </row>
    <row r="65" spans="1:8" ht="15" x14ac:dyDescent="0.25">
      <c r="A65" s="203"/>
      <c r="B65" s="440" t="s">
        <v>278</v>
      </c>
      <c r="C65" s="203"/>
      <c r="D65" s="205">
        <f>'Situatii finan.-prescurtate'!D30</f>
        <v>0</v>
      </c>
      <c r="E65" s="205">
        <f>'Situatii finan.-prescurtate'!E30</f>
        <v>0</v>
      </c>
      <c r="F65" s="205">
        <f>'Situatii finan.-prescurtate'!F30</f>
        <v>0</v>
      </c>
      <c r="G65" s="204"/>
      <c r="H65" s="203"/>
    </row>
    <row r="66" spans="1:8" ht="15" x14ac:dyDescent="0.25">
      <c r="A66" s="203"/>
      <c r="B66" s="440" t="s">
        <v>195</v>
      </c>
      <c r="C66" s="203"/>
      <c r="D66" s="206" t="e">
        <f>D12</f>
        <v>#DIV/0!</v>
      </c>
      <c r="E66" s="206" t="e">
        <f>E12</f>
        <v>#DIV/0!</v>
      </c>
      <c r="F66" s="206" t="e">
        <f>F12</f>
        <v>#DIV/0!</v>
      </c>
      <c r="G66" s="204"/>
    </row>
    <row r="67" spans="1:8" ht="15" x14ac:dyDescent="0.25">
      <c r="A67" s="203"/>
      <c r="B67" s="440" t="s">
        <v>207</v>
      </c>
      <c r="C67" s="203"/>
      <c r="D67" s="206" t="e">
        <f>D16</f>
        <v>#DIV/0!</v>
      </c>
      <c r="E67" s="206" t="e">
        <f>E16</f>
        <v>#DIV/0!</v>
      </c>
      <c r="F67" s="206" t="e">
        <f>F16</f>
        <v>#DIV/0!</v>
      </c>
      <c r="G67" s="204"/>
    </row>
    <row r="68" spans="1:8" ht="30" x14ac:dyDescent="0.25">
      <c r="A68" s="203"/>
      <c r="B68" s="440" t="s">
        <v>279</v>
      </c>
      <c r="C68" s="203"/>
      <c r="D68" s="206" t="e">
        <f>D18</f>
        <v>#DIV/0!</v>
      </c>
      <c r="E68" s="203" t="e">
        <f t="shared" ref="D68:F70" si="1">E18</f>
        <v>#DIV/0!</v>
      </c>
      <c r="F68" s="203" t="e">
        <f t="shared" si="1"/>
        <v>#DIV/0!</v>
      </c>
      <c r="G68" s="204"/>
      <c r="H68" s="203"/>
    </row>
    <row r="69" spans="1:8" ht="30" x14ac:dyDescent="0.25">
      <c r="A69" s="203"/>
      <c r="B69" s="440" t="s">
        <v>218</v>
      </c>
      <c r="C69" s="203"/>
      <c r="D69" s="206">
        <f t="shared" si="1"/>
        <v>0</v>
      </c>
      <c r="E69" s="206">
        <f t="shared" si="1"/>
        <v>0</v>
      </c>
      <c r="F69" s="206">
        <f t="shared" si="1"/>
        <v>0</v>
      </c>
      <c r="G69" s="204"/>
      <c r="H69" s="203"/>
    </row>
    <row r="70" spans="1:8" ht="15" x14ac:dyDescent="0.25">
      <c r="A70" s="203"/>
      <c r="B70" s="440" t="s">
        <v>222</v>
      </c>
      <c r="C70" s="203"/>
      <c r="D70" s="206" t="e">
        <f t="shared" si="1"/>
        <v>#DIV/0!</v>
      </c>
      <c r="E70" s="206" t="e">
        <f t="shared" si="1"/>
        <v>#DIV/0!</v>
      </c>
      <c r="F70" s="206" t="e">
        <f t="shared" si="1"/>
        <v>#DIV/0!</v>
      </c>
      <c r="G70" s="204"/>
      <c r="H70" s="203"/>
    </row>
    <row r="71" spans="1:8" ht="15" x14ac:dyDescent="0.25">
      <c r="A71" s="203"/>
      <c r="B71" s="440" t="s">
        <v>238</v>
      </c>
      <c r="C71" s="203"/>
      <c r="D71" s="203">
        <f>D24</f>
        <v>0</v>
      </c>
      <c r="E71" s="203">
        <f>E24</f>
        <v>0</v>
      </c>
      <c r="F71" s="203">
        <f>F24</f>
        <v>0</v>
      </c>
      <c r="G71" s="204"/>
      <c r="H71" s="203"/>
    </row>
    <row r="72" spans="1:8" ht="30" x14ac:dyDescent="0.25">
      <c r="A72" s="203"/>
      <c r="B72" s="440" t="s">
        <v>249</v>
      </c>
      <c r="C72" s="203"/>
      <c r="D72" s="206" t="e">
        <f>D31</f>
        <v>#DIV/0!</v>
      </c>
      <c r="E72" s="206" t="e">
        <f>E31</f>
        <v>#DIV/0!</v>
      </c>
      <c r="F72" s="206" t="e">
        <f>F31</f>
        <v>#DIV/0!</v>
      </c>
      <c r="G72" s="204"/>
      <c r="H72" s="203"/>
    </row>
    <row r="73" spans="1:8" ht="30" x14ac:dyDescent="0.25">
      <c r="A73" s="203"/>
      <c r="B73" s="440" t="s">
        <v>254</v>
      </c>
      <c r="C73" s="203"/>
      <c r="D73" s="442" t="e">
        <f>D33</f>
        <v>#DIV/0!</v>
      </c>
      <c r="E73" s="442" t="e">
        <f>E33</f>
        <v>#DIV/0!</v>
      </c>
      <c r="F73" s="442" t="e">
        <f>F33</f>
        <v>#DIV/0!</v>
      </c>
      <c r="G73" s="204"/>
      <c r="H73" s="203"/>
    </row>
    <row r="74" spans="1:8" ht="45" x14ac:dyDescent="0.25">
      <c r="A74" s="203"/>
      <c r="B74" s="440" t="s">
        <v>594</v>
      </c>
      <c r="C74" s="203"/>
      <c r="D74" s="203" t="e">
        <f>D72/D73</f>
        <v>#DIV/0!</v>
      </c>
      <c r="E74" s="203" t="e">
        <f>E72/E73</f>
        <v>#DIV/0!</v>
      </c>
      <c r="F74" s="203" t="e">
        <f>F72/F73</f>
        <v>#DIV/0!</v>
      </c>
      <c r="G74" s="204"/>
      <c r="H74" s="203"/>
    </row>
    <row r="75" spans="1:8" ht="15" x14ac:dyDescent="0.25">
      <c r="A75" s="203"/>
      <c r="B75" s="440" t="s">
        <v>38</v>
      </c>
      <c r="C75" s="203"/>
      <c r="D75" s="203" t="e">
        <f>D36</f>
        <v>#DIV/0!</v>
      </c>
      <c r="E75" s="203" t="e">
        <f t="shared" ref="E75:F75" si="2">E36</f>
        <v>#DIV/0!</v>
      </c>
      <c r="F75" s="203" t="e">
        <f t="shared" si="2"/>
        <v>#DIV/0!</v>
      </c>
      <c r="G75" s="204"/>
      <c r="H75" s="203"/>
    </row>
    <row r="76" spans="1:8" ht="15" x14ac:dyDescent="0.25">
      <c r="A76" s="203"/>
      <c r="B76" s="440" t="s">
        <v>265</v>
      </c>
      <c r="C76" s="203"/>
      <c r="D76" s="203" t="e">
        <f>D38</f>
        <v>#DIV/0!</v>
      </c>
      <c r="E76" s="203" t="e">
        <f t="shared" ref="E76:F76" si="3">E38</f>
        <v>#DIV/0!</v>
      </c>
      <c r="F76" s="203" t="e">
        <f t="shared" si="3"/>
        <v>#DIV/0!</v>
      </c>
      <c r="G76" s="204"/>
      <c r="H76" s="203"/>
    </row>
    <row r="77" spans="1:8" ht="15" x14ac:dyDescent="0.25">
      <c r="A77" s="203"/>
      <c r="B77" s="440" t="s">
        <v>73</v>
      </c>
      <c r="C77" s="203"/>
      <c r="D77" s="205">
        <f>D35</f>
        <v>0</v>
      </c>
      <c r="E77" s="205">
        <f>E35</f>
        <v>0</v>
      </c>
      <c r="F77" s="205">
        <f>F35</f>
        <v>0</v>
      </c>
      <c r="G77" s="204"/>
      <c r="H77" s="203"/>
    </row>
    <row r="78" spans="1:8" ht="15" x14ac:dyDescent="0.25">
      <c r="A78" s="203"/>
      <c r="B78" s="440" t="s">
        <v>280</v>
      </c>
      <c r="C78" s="203"/>
      <c r="D78" s="207">
        <f>D41</f>
        <v>0</v>
      </c>
      <c r="E78" s="207">
        <f t="shared" ref="E78:F78" si="4">E41</f>
        <v>0</v>
      </c>
      <c r="F78" s="207">
        <f t="shared" si="4"/>
        <v>0</v>
      </c>
      <c r="G78" s="204"/>
      <c r="H78" s="203"/>
    </row>
    <row r="79" spans="1:8" ht="15" x14ac:dyDescent="0.25">
      <c r="A79" s="203"/>
      <c r="B79" s="440" t="s">
        <v>164</v>
      </c>
      <c r="C79" s="203"/>
      <c r="D79" s="207">
        <f>D46</f>
        <v>0</v>
      </c>
      <c r="E79" s="207">
        <f t="shared" ref="E79:F79" si="5">E46</f>
        <v>0</v>
      </c>
      <c r="F79" s="207">
        <f t="shared" si="5"/>
        <v>0</v>
      </c>
      <c r="G79" s="204"/>
      <c r="H79" s="203"/>
    </row>
  </sheetData>
  <autoFilter ref="A4:H53" xr:uid="{275F282B-0122-4242-B4C2-112A36DC5EF5}"/>
  <mergeCells count="2">
    <mergeCell ref="A1:C1"/>
    <mergeCell ref="A3:C3"/>
  </mergeCells>
  <pageMargins left="0.6692913385826772" right="0.35433070866141736" top="0.35433070866141736" bottom="0.55118110236220474" header="0.31496062992125984" footer="0.19685039370078741"/>
  <pageSetup paperSize="9" fitToHeight="0" orientation="portrait" r:id="rId1"/>
  <headerFooter>
    <oddHeader>&amp;R&amp;"Times New Roman,Regular"&amp;12&amp;K00FF00Public</oddHeader>
    <oddFooter>&amp;R&amp;P din &amp;N</oddFooter>
    <evenHeader>&amp;R&amp;"Times New Roman,Regular"&amp;12&amp;K00FF00Public</evenHeader>
    <firstHeader>&amp;R&amp;"Times New Roman,Regular"&amp;12&amp;K00FF00Public</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23159-52C6-456D-82B4-1184CCCD74CE}">
  <sheetPr>
    <tabColor rgb="FFFFC000"/>
    <pageSetUpPr autoPageBreaks="0" fitToPage="1"/>
  </sheetPr>
  <dimension ref="A1:G291"/>
  <sheetViews>
    <sheetView workbookViewId="0">
      <selection activeCell="D16" sqref="D16"/>
    </sheetView>
  </sheetViews>
  <sheetFormatPr defaultColWidth="9.140625" defaultRowHeight="15" outlineLevelRow="1" x14ac:dyDescent="0.25"/>
  <cols>
    <col min="1" max="1" width="4.28515625" style="208" customWidth="1"/>
    <col min="2" max="2" width="47.28515625" style="230" customWidth="1"/>
    <col min="3" max="3" width="7.140625" style="208" customWidth="1"/>
    <col min="4" max="5" width="15.28515625" style="251" customWidth="1"/>
    <col min="6" max="6" width="16.28515625" style="208" customWidth="1"/>
    <col min="7" max="7" width="21.5703125" style="208" customWidth="1"/>
    <col min="8" max="16384" width="9.140625" style="208"/>
  </cols>
  <sheetData>
    <row r="1" spans="1:7" ht="19.5" customHeight="1" x14ac:dyDescent="0.25">
      <c r="A1" s="78"/>
      <c r="B1" s="79" t="s">
        <v>98</v>
      </c>
      <c r="C1" s="78"/>
      <c r="D1" s="80"/>
      <c r="E1" s="80"/>
      <c r="F1" s="78"/>
    </row>
    <row r="2" spans="1:7" ht="23.25" customHeight="1" x14ac:dyDescent="0.25">
      <c r="A2" s="209"/>
      <c r="B2" s="210" t="s">
        <v>99</v>
      </c>
      <c r="C2" s="495"/>
      <c r="D2" s="495"/>
      <c r="E2" s="495"/>
    </row>
    <row r="3" spans="1:7" ht="22.5" customHeight="1" x14ac:dyDescent="0.25">
      <c r="A3" s="211"/>
      <c r="B3" s="212" t="s">
        <v>100</v>
      </c>
      <c r="C3" s="211"/>
      <c r="D3" s="213"/>
      <c r="E3" s="213"/>
      <c r="F3" s="213"/>
    </row>
    <row r="4" spans="1:7" ht="9" customHeight="1" x14ac:dyDescent="0.25">
      <c r="A4" s="209"/>
      <c r="B4" s="210"/>
      <c r="C4" s="209"/>
      <c r="D4" s="214"/>
      <c r="E4" s="214"/>
      <c r="F4" s="214"/>
    </row>
    <row r="5" spans="1:7" ht="19.899999999999999" customHeight="1" x14ac:dyDescent="0.25">
      <c r="A5" s="496" t="s">
        <v>101</v>
      </c>
      <c r="B5" s="498" t="s">
        <v>102</v>
      </c>
      <c r="C5" s="498" t="s">
        <v>103</v>
      </c>
      <c r="D5" s="91">
        <v>2023</v>
      </c>
      <c r="E5" s="91">
        <v>2024</v>
      </c>
      <c r="F5" s="91" t="s">
        <v>581</v>
      </c>
      <c r="G5" s="437" t="s">
        <v>607</v>
      </c>
    </row>
    <row r="6" spans="1:7" x14ac:dyDescent="0.25">
      <c r="A6" s="497"/>
      <c r="B6" s="498"/>
      <c r="C6" s="498"/>
      <c r="D6" s="217"/>
      <c r="E6" s="217"/>
      <c r="F6" s="216"/>
    </row>
    <row r="7" spans="1:7" x14ac:dyDescent="0.25">
      <c r="A7" s="215">
        <v>1</v>
      </c>
      <c r="B7" s="215">
        <v>2</v>
      </c>
      <c r="C7" s="215">
        <v>3</v>
      </c>
      <c r="D7" s="216">
        <v>4</v>
      </c>
      <c r="E7" s="216">
        <v>5</v>
      </c>
      <c r="F7" s="216">
        <v>6</v>
      </c>
    </row>
    <row r="8" spans="1:7" x14ac:dyDescent="0.25">
      <c r="A8" s="218" t="s">
        <v>281</v>
      </c>
      <c r="B8" s="219" t="s">
        <v>282</v>
      </c>
      <c r="C8" s="220"/>
      <c r="D8" s="221"/>
      <c r="E8" s="221"/>
      <c r="F8" s="221"/>
    </row>
    <row r="9" spans="1:7" x14ac:dyDescent="0.25">
      <c r="A9" s="222"/>
      <c r="B9" s="219" t="s">
        <v>106</v>
      </c>
      <c r="C9" s="220"/>
      <c r="D9" s="221"/>
      <c r="E9" s="221"/>
      <c r="F9" s="221"/>
    </row>
    <row r="10" spans="1:7" ht="13.9" customHeight="1" outlineLevel="1" x14ac:dyDescent="0.25">
      <c r="A10" s="222"/>
      <c r="B10" s="223" t="s">
        <v>283</v>
      </c>
      <c r="C10" s="220">
        <v>10</v>
      </c>
      <c r="D10" s="221"/>
      <c r="E10" s="221"/>
      <c r="F10" s="221"/>
    </row>
    <row r="11" spans="1:7" ht="13.9" customHeight="1" outlineLevel="1" x14ac:dyDescent="0.25">
      <c r="A11" s="222"/>
      <c r="B11" s="223" t="s">
        <v>284</v>
      </c>
      <c r="C11" s="220">
        <v>20</v>
      </c>
      <c r="D11" s="221">
        <f>D13+D14+D15+D16</f>
        <v>0</v>
      </c>
      <c r="E11" s="221">
        <f>E13+E14+E15+E16</f>
        <v>0</v>
      </c>
      <c r="F11" s="221">
        <f>F13+F14+F15+F16</f>
        <v>0</v>
      </c>
    </row>
    <row r="12" spans="1:7" ht="13.9" customHeight="1" outlineLevel="1" x14ac:dyDescent="0.25">
      <c r="A12" s="222"/>
      <c r="B12" s="224" t="s">
        <v>285</v>
      </c>
      <c r="C12" s="220"/>
      <c r="D12" s="221"/>
      <c r="E12" s="221"/>
      <c r="F12" s="221"/>
    </row>
    <row r="13" spans="1:7" ht="13.9" customHeight="1" outlineLevel="1" x14ac:dyDescent="0.25">
      <c r="A13" s="222"/>
      <c r="B13" s="224" t="s">
        <v>286</v>
      </c>
      <c r="C13" s="225">
        <v>21</v>
      </c>
      <c r="D13" s="226"/>
      <c r="E13" s="226"/>
      <c r="F13" s="226"/>
    </row>
    <row r="14" spans="1:7" ht="13.9" customHeight="1" outlineLevel="1" x14ac:dyDescent="0.25">
      <c r="A14" s="222"/>
      <c r="B14" s="224" t="s">
        <v>287</v>
      </c>
      <c r="C14" s="225">
        <v>22</v>
      </c>
      <c r="D14" s="226"/>
      <c r="E14" s="226"/>
      <c r="F14" s="226"/>
    </row>
    <row r="15" spans="1:7" ht="13.9" customHeight="1" outlineLevel="1" x14ac:dyDescent="0.25">
      <c r="A15" s="222"/>
      <c r="B15" s="224" t="s">
        <v>288</v>
      </c>
      <c r="C15" s="225">
        <v>23</v>
      </c>
      <c r="D15" s="226"/>
      <c r="E15" s="226"/>
      <c r="F15" s="226"/>
    </row>
    <row r="16" spans="1:7" ht="13.9" customHeight="1" outlineLevel="1" x14ac:dyDescent="0.25">
      <c r="A16" s="222"/>
      <c r="B16" s="224" t="s">
        <v>289</v>
      </c>
      <c r="C16" s="225">
        <v>24</v>
      </c>
      <c r="D16" s="226"/>
      <c r="E16" s="226"/>
      <c r="F16" s="226"/>
    </row>
    <row r="17" spans="1:6" ht="13.9" customHeight="1" outlineLevel="1" x14ac:dyDescent="0.25">
      <c r="A17" s="222"/>
      <c r="B17" s="223" t="s">
        <v>290</v>
      </c>
      <c r="C17" s="220">
        <v>30</v>
      </c>
      <c r="D17" s="221"/>
      <c r="E17" s="221"/>
      <c r="F17" s="221"/>
    </row>
    <row r="18" spans="1:6" ht="13.9" customHeight="1" outlineLevel="1" x14ac:dyDescent="0.25">
      <c r="A18" s="222"/>
      <c r="B18" s="223" t="s">
        <v>291</v>
      </c>
      <c r="C18" s="220">
        <v>40</v>
      </c>
      <c r="D18" s="221"/>
      <c r="E18" s="221"/>
      <c r="F18" s="221"/>
    </row>
    <row r="19" spans="1:6" ht="30" x14ac:dyDescent="0.25">
      <c r="A19" s="222"/>
      <c r="B19" s="219" t="s">
        <v>292</v>
      </c>
      <c r="C19" s="227">
        <v>50</v>
      </c>
      <c r="D19" s="228">
        <f>D10+D11+D17+D18</f>
        <v>0</v>
      </c>
      <c r="E19" s="228">
        <f>E10+E11+E17+E18</f>
        <v>0</v>
      </c>
      <c r="F19" s="228">
        <f>F10+F11+F17+F18</f>
        <v>0</v>
      </c>
    </row>
    <row r="20" spans="1:6" x14ac:dyDescent="0.25">
      <c r="A20" s="222"/>
      <c r="B20" s="219" t="s">
        <v>108</v>
      </c>
      <c r="C20" s="220"/>
      <c r="D20" s="221"/>
      <c r="E20" s="221"/>
      <c r="F20" s="221"/>
    </row>
    <row r="21" spans="1:6" ht="13.9" customHeight="1" outlineLevel="1" x14ac:dyDescent="0.25">
      <c r="A21" s="222"/>
      <c r="B21" s="223" t="s">
        <v>293</v>
      </c>
      <c r="C21" s="220">
        <v>60</v>
      </c>
      <c r="D21" s="221"/>
      <c r="E21" s="221"/>
      <c r="F21" s="221"/>
    </row>
    <row r="22" spans="1:6" ht="13.9" customHeight="1" outlineLevel="1" x14ac:dyDescent="0.25">
      <c r="A22" s="222"/>
      <c r="B22" s="223" t="s">
        <v>294</v>
      </c>
      <c r="C22" s="220">
        <v>70</v>
      </c>
      <c r="D22" s="221"/>
      <c r="E22" s="221"/>
      <c r="F22" s="221"/>
    </row>
    <row r="23" spans="1:6" ht="13.9" customHeight="1" outlineLevel="1" x14ac:dyDescent="0.25">
      <c r="A23" s="222"/>
      <c r="B23" s="223" t="s">
        <v>295</v>
      </c>
      <c r="C23" s="220">
        <v>80</v>
      </c>
      <c r="D23" s="221">
        <f>D25+D26+D27+D28+D29+D30</f>
        <v>0</v>
      </c>
      <c r="E23" s="221">
        <f>E25+E26+E27+E28+E29+E30</f>
        <v>0</v>
      </c>
      <c r="F23" s="221">
        <f>F25+F26+F27+F28+F29+F30</f>
        <v>0</v>
      </c>
    </row>
    <row r="24" spans="1:6" ht="13.9" customHeight="1" outlineLevel="1" x14ac:dyDescent="0.25">
      <c r="A24" s="222"/>
      <c r="B24" s="224" t="s">
        <v>285</v>
      </c>
      <c r="C24" s="220"/>
      <c r="D24" s="221"/>
      <c r="E24" s="221"/>
      <c r="F24" s="221"/>
    </row>
    <row r="25" spans="1:6" ht="13.9" customHeight="1" outlineLevel="1" x14ac:dyDescent="0.25">
      <c r="A25" s="222"/>
      <c r="B25" s="224" t="s">
        <v>296</v>
      </c>
      <c r="C25" s="225">
        <v>81</v>
      </c>
      <c r="D25" s="226"/>
      <c r="E25" s="226"/>
      <c r="F25" s="226"/>
    </row>
    <row r="26" spans="1:6" ht="13.9" customHeight="1" outlineLevel="1" x14ac:dyDescent="0.25">
      <c r="A26" s="222"/>
      <c r="B26" s="224" t="s">
        <v>297</v>
      </c>
      <c r="C26" s="225">
        <v>82</v>
      </c>
      <c r="D26" s="226"/>
      <c r="E26" s="226"/>
      <c r="F26" s="226"/>
    </row>
    <row r="27" spans="1:6" ht="13.9" customHeight="1" outlineLevel="1" x14ac:dyDescent="0.25">
      <c r="A27" s="222"/>
      <c r="B27" s="224" t="s">
        <v>298</v>
      </c>
      <c r="C27" s="225">
        <v>83</v>
      </c>
      <c r="D27" s="226"/>
      <c r="E27" s="226"/>
      <c r="F27" s="226"/>
    </row>
    <row r="28" spans="1:6" ht="13.9" customHeight="1" outlineLevel="1" x14ac:dyDescent="0.25">
      <c r="A28" s="222"/>
      <c r="B28" s="224" t="s">
        <v>299</v>
      </c>
      <c r="C28" s="225">
        <v>84</v>
      </c>
      <c r="D28" s="226"/>
      <c r="E28" s="226"/>
      <c r="F28" s="226"/>
    </row>
    <row r="29" spans="1:6" ht="13.9" customHeight="1" outlineLevel="1" x14ac:dyDescent="0.25">
      <c r="A29" s="222"/>
      <c r="B29" s="224" t="s">
        <v>300</v>
      </c>
      <c r="C29" s="225">
        <v>85</v>
      </c>
      <c r="D29" s="226"/>
      <c r="E29" s="226"/>
      <c r="F29" s="226"/>
    </row>
    <row r="30" spans="1:6" ht="13.9" customHeight="1" outlineLevel="1" x14ac:dyDescent="0.25">
      <c r="A30" s="222"/>
      <c r="B30" s="224" t="s">
        <v>301</v>
      </c>
      <c r="C30" s="225">
        <v>86</v>
      </c>
      <c r="D30" s="226"/>
      <c r="E30" s="226"/>
      <c r="F30" s="226"/>
    </row>
    <row r="31" spans="1:6" ht="13.9" customHeight="1" outlineLevel="1" x14ac:dyDescent="0.25">
      <c r="A31" s="222"/>
      <c r="B31" s="223" t="s">
        <v>302</v>
      </c>
      <c r="C31" s="220">
        <v>90</v>
      </c>
      <c r="D31" s="221"/>
      <c r="E31" s="221"/>
      <c r="F31" s="221"/>
    </row>
    <row r="32" spans="1:6" ht="13.9" customHeight="1" outlineLevel="1" x14ac:dyDescent="0.25">
      <c r="A32" s="222"/>
      <c r="B32" s="223" t="s">
        <v>303</v>
      </c>
      <c r="C32" s="220">
        <v>100</v>
      </c>
      <c r="D32" s="221"/>
      <c r="E32" s="221"/>
      <c r="F32" s="221"/>
    </row>
    <row r="33" spans="1:6" ht="13.9" customHeight="1" outlineLevel="1" x14ac:dyDescent="0.25">
      <c r="A33" s="222"/>
      <c r="B33" s="223" t="s">
        <v>304</v>
      </c>
      <c r="C33" s="220">
        <v>110</v>
      </c>
      <c r="D33" s="221"/>
      <c r="E33" s="221"/>
      <c r="F33" s="221"/>
    </row>
    <row r="34" spans="1:6" ht="13.9" customHeight="1" outlineLevel="1" x14ac:dyDescent="0.25">
      <c r="A34" s="222"/>
      <c r="B34" s="223" t="s">
        <v>305</v>
      </c>
      <c r="C34" s="220">
        <v>120</v>
      </c>
      <c r="D34" s="221"/>
      <c r="E34" s="221"/>
      <c r="F34" s="221"/>
    </row>
    <row r="35" spans="1:6" ht="30" x14ac:dyDescent="0.25">
      <c r="A35" s="222"/>
      <c r="B35" s="219" t="s">
        <v>306</v>
      </c>
      <c r="C35" s="227">
        <v>130</v>
      </c>
      <c r="D35" s="228">
        <f>D21+D22+D23+D31+D32+D33+D34</f>
        <v>0</v>
      </c>
      <c r="E35" s="228">
        <f>E21+E22+E23+E31+E32+E33+E34</f>
        <v>0</v>
      </c>
      <c r="F35" s="228">
        <f>F21+F22+F23+F31+F32+F33+F34</f>
        <v>0</v>
      </c>
    </row>
    <row r="36" spans="1:6" x14ac:dyDescent="0.25">
      <c r="A36" s="222"/>
      <c r="B36" s="219" t="s">
        <v>110</v>
      </c>
      <c r="C36" s="220"/>
      <c r="D36" s="221"/>
      <c r="E36" s="221"/>
      <c r="F36" s="221"/>
    </row>
    <row r="37" spans="1:6" ht="13.9" customHeight="1" outlineLevel="1" x14ac:dyDescent="0.25">
      <c r="A37" s="222"/>
      <c r="B37" s="223" t="s">
        <v>307</v>
      </c>
      <c r="C37" s="220">
        <v>140</v>
      </c>
      <c r="D37" s="221"/>
      <c r="E37" s="221"/>
      <c r="F37" s="221"/>
    </row>
    <row r="38" spans="1:6" ht="30" outlineLevel="1" x14ac:dyDescent="0.25">
      <c r="A38" s="222"/>
      <c r="B38" s="223" t="s">
        <v>308</v>
      </c>
      <c r="C38" s="220">
        <v>150</v>
      </c>
      <c r="D38" s="221">
        <f>D40+D41+D42+D43</f>
        <v>0</v>
      </c>
      <c r="E38" s="221">
        <f>E40+E41+E42+E43</f>
        <v>0</v>
      </c>
      <c r="F38" s="221">
        <f>F40+F41+F42+F43</f>
        <v>0</v>
      </c>
    </row>
    <row r="39" spans="1:6" ht="13.9" customHeight="1" outlineLevel="1" x14ac:dyDescent="0.25">
      <c r="A39" s="222"/>
      <c r="B39" s="224" t="s">
        <v>285</v>
      </c>
      <c r="C39" s="220"/>
      <c r="D39" s="221"/>
      <c r="E39" s="221"/>
      <c r="F39" s="221"/>
    </row>
    <row r="40" spans="1:6" ht="30" outlineLevel="1" x14ac:dyDescent="0.25">
      <c r="A40" s="222"/>
      <c r="B40" s="229" t="s">
        <v>309</v>
      </c>
      <c r="C40" s="225">
        <v>151</v>
      </c>
      <c r="D40" s="226"/>
      <c r="E40" s="226"/>
      <c r="F40" s="226"/>
    </row>
    <row r="41" spans="1:6" outlineLevel="1" x14ac:dyDescent="0.25">
      <c r="A41" s="222"/>
      <c r="B41" s="229" t="s">
        <v>310</v>
      </c>
      <c r="C41" s="225">
        <v>152</v>
      </c>
      <c r="D41" s="226"/>
      <c r="E41" s="226"/>
      <c r="F41" s="226"/>
    </row>
    <row r="42" spans="1:6" ht="30" outlineLevel="1" x14ac:dyDescent="0.25">
      <c r="A42" s="222"/>
      <c r="B42" s="229" t="s">
        <v>311</v>
      </c>
      <c r="C42" s="225">
        <v>153</v>
      </c>
      <c r="D42" s="226"/>
      <c r="E42" s="226"/>
      <c r="F42" s="226"/>
    </row>
    <row r="43" spans="1:6" ht="13.9" customHeight="1" outlineLevel="1" x14ac:dyDescent="0.25">
      <c r="A43" s="222"/>
      <c r="B43" s="229" t="s">
        <v>312</v>
      </c>
      <c r="C43" s="225">
        <v>154</v>
      </c>
      <c r="D43" s="226"/>
      <c r="E43" s="226"/>
      <c r="F43" s="226"/>
    </row>
    <row r="44" spans="1:6" ht="30" x14ac:dyDescent="0.25">
      <c r="A44" s="222"/>
      <c r="B44" s="219" t="s">
        <v>313</v>
      </c>
      <c r="C44" s="227">
        <v>160</v>
      </c>
      <c r="D44" s="228">
        <f>D37+D38</f>
        <v>0</v>
      </c>
      <c r="E44" s="228">
        <f>E37+E38</f>
        <v>0</v>
      </c>
      <c r="F44" s="228">
        <f>F37+F38</f>
        <v>0</v>
      </c>
    </row>
    <row r="45" spans="1:6" ht="28.5" x14ac:dyDescent="0.25">
      <c r="A45" s="230"/>
      <c r="B45" s="219" t="s">
        <v>314</v>
      </c>
      <c r="C45" s="220"/>
      <c r="D45" s="221"/>
      <c r="E45" s="221"/>
      <c r="F45" s="221"/>
    </row>
    <row r="46" spans="1:6" outlineLevel="1" x14ac:dyDescent="0.25">
      <c r="A46" s="230"/>
      <c r="B46" s="223" t="s">
        <v>315</v>
      </c>
      <c r="C46" s="220">
        <v>170</v>
      </c>
      <c r="D46" s="221"/>
      <c r="E46" s="221"/>
      <c r="F46" s="221"/>
    </row>
    <row r="47" spans="1:6" outlineLevel="1" x14ac:dyDescent="0.25">
      <c r="A47" s="230"/>
      <c r="B47" s="223" t="s">
        <v>316</v>
      </c>
      <c r="C47" s="220">
        <v>180</v>
      </c>
      <c r="D47" s="221"/>
      <c r="E47" s="221"/>
      <c r="F47" s="221"/>
    </row>
    <row r="48" spans="1:6" ht="19.5" customHeight="1" outlineLevel="1" x14ac:dyDescent="0.25">
      <c r="A48" s="230"/>
      <c r="B48" s="224" t="s">
        <v>317</v>
      </c>
      <c r="C48" s="225">
        <v>181</v>
      </c>
      <c r="D48" s="226"/>
      <c r="E48" s="226"/>
      <c r="F48" s="226"/>
    </row>
    <row r="49" spans="1:6" outlineLevel="1" x14ac:dyDescent="0.25">
      <c r="A49" s="230"/>
      <c r="B49" s="223" t="s">
        <v>318</v>
      </c>
      <c r="C49" s="220">
        <v>190</v>
      </c>
      <c r="D49" s="221"/>
      <c r="E49" s="221"/>
      <c r="F49" s="221"/>
    </row>
    <row r="50" spans="1:6" outlineLevel="1" x14ac:dyDescent="0.25">
      <c r="A50" s="230"/>
      <c r="B50" s="223" t="s">
        <v>319</v>
      </c>
      <c r="C50" s="220">
        <v>200</v>
      </c>
      <c r="D50" s="221"/>
      <c r="E50" s="221"/>
      <c r="F50" s="221"/>
    </row>
    <row r="51" spans="1:6" outlineLevel="1" x14ac:dyDescent="0.25">
      <c r="A51" s="230"/>
      <c r="B51" s="223" t="s">
        <v>320</v>
      </c>
      <c r="C51" s="220">
        <v>210</v>
      </c>
      <c r="D51" s="221"/>
      <c r="E51" s="221"/>
      <c r="F51" s="221"/>
    </row>
    <row r="52" spans="1:6" ht="44.25" x14ac:dyDescent="0.25">
      <c r="A52" s="230"/>
      <c r="B52" s="219" t="s">
        <v>321</v>
      </c>
      <c r="C52" s="227">
        <v>220</v>
      </c>
      <c r="D52" s="228">
        <f>D46+D47+D48+D49+D50+D51</f>
        <v>0</v>
      </c>
      <c r="E52" s="228">
        <f>E46+E47+E48+E49+E50+E51</f>
        <v>0</v>
      </c>
      <c r="F52" s="228">
        <f>F46+F47+F48+F49+F50+F51</f>
        <v>0</v>
      </c>
    </row>
    <row r="53" spans="1:6" ht="30" x14ac:dyDescent="0.25">
      <c r="A53" s="231"/>
      <c r="B53" s="219" t="s">
        <v>322</v>
      </c>
      <c r="C53" s="227">
        <v>230</v>
      </c>
      <c r="D53" s="228">
        <f>D19+D35+D44+D52</f>
        <v>0</v>
      </c>
      <c r="E53" s="228">
        <f>E19+E35+E44+E52</f>
        <v>0</v>
      </c>
      <c r="F53" s="228">
        <f>F19+F35+F44+F52</f>
        <v>0</v>
      </c>
    </row>
    <row r="54" spans="1:6" x14ac:dyDescent="0.25">
      <c r="A54" s="218" t="s">
        <v>323</v>
      </c>
      <c r="B54" s="219" t="s">
        <v>324</v>
      </c>
      <c r="C54" s="220"/>
      <c r="D54" s="221"/>
      <c r="E54" s="221"/>
      <c r="F54" s="221"/>
    </row>
    <row r="55" spans="1:6" x14ac:dyDescent="0.25">
      <c r="A55" s="222"/>
      <c r="B55" s="219" t="s">
        <v>118</v>
      </c>
      <c r="C55" s="220"/>
      <c r="D55" s="221"/>
      <c r="E55" s="221"/>
      <c r="F55" s="221"/>
    </row>
    <row r="56" spans="1:6" ht="13.9" customHeight="1" outlineLevel="1" x14ac:dyDescent="0.25">
      <c r="A56" s="222"/>
      <c r="B56" s="223" t="s">
        <v>325</v>
      </c>
      <c r="C56" s="220">
        <v>240</v>
      </c>
      <c r="D56" s="221"/>
      <c r="E56" s="221"/>
      <c r="F56" s="221"/>
    </row>
    <row r="57" spans="1:6" ht="14.45" customHeight="1" outlineLevel="1" x14ac:dyDescent="0.25">
      <c r="A57" s="222"/>
      <c r="B57" s="223" t="s">
        <v>326</v>
      </c>
      <c r="C57" s="220">
        <v>250</v>
      </c>
      <c r="D57" s="221"/>
      <c r="E57" s="221"/>
      <c r="F57" s="221"/>
    </row>
    <row r="58" spans="1:6" ht="14.45" customHeight="1" outlineLevel="1" x14ac:dyDescent="0.25">
      <c r="A58" s="222"/>
      <c r="B58" s="223" t="s">
        <v>327</v>
      </c>
      <c r="C58" s="220">
        <v>260</v>
      </c>
      <c r="D58" s="221"/>
      <c r="E58" s="221"/>
      <c r="F58" s="221"/>
    </row>
    <row r="59" spans="1:6" ht="14.45" customHeight="1" outlineLevel="1" x14ac:dyDescent="0.25">
      <c r="A59" s="222"/>
      <c r="B59" s="223" t="s">
        <v>328</v>
      </c>
      <c r="C59" s="220">
        <v>270</v>
      </c>
      <c r="D59" s="221"/>
      <c r="E59" s="221"/>
      <c r="F59" s="221"/>
    </row>
    <row r="60" spans="1:6" ht="14.45" customHeight="1" outlineLevel="1" x14ac:dyDescent="0.25">
      <c r="A60" s="222"/>
      <c r="B60" s="223" t="s">
        <v>329</v>
      </c>
      <c r="C60" s="220">
        <v>280</v>
      </c>
      <c r="D60" s="221"/>
      <c r="E60" s="221"/>
      <c r="F60" s="221"/>
    </row>
    <row r="61" spans="1:6" ht="30" x14ac:dyDescent="0.25">
      <c r="A61" s="222"/>
      <c r="B61" s="219" t="s">
        <v>330</v>
      </c>
      <c r="C61" s="227">
        <v>290</v>
      </c>
      <c r="D61" s="228">
        <f>D56+D57+D58+D59+D60</f>
        <v>0</v>
      </c>
      <c r="E61" s="228">
        <f>E56+E57+E58+E59+E60</f>
        <v>0</v>
      </c>
      <c r="F61" s="228">
        <f>F56+F57+F58+F59+F60</f>
        <v>0</v>
      </c>
    </row>
    <row r="62" spans="1:6" x14ac:dyDescent="0.25">
      <c r="A62" s="222"/>
      <c r="B62" s="219" t="s">
        <v>331</v>
      </c>
      <c r="C62" s="220"/>
      <c r="D62" s="221"/>
      <c r="E62" s="221"/>
      <c r="F62" s="221"/>
    </row>
    <row r="63" spans="1:6" ht="14.45" customHeight="1" outlineLevel="1" x14ac:dyDescent="0.25">
      <c r="A63" s="222"/>
      <c r="B63" s="223" t="s">
        <v>332</v>
      </c>
      <c r="C63" s="220">
        <v>300</v>
      </c>
      <c r="D63" s="221"/>
      <c r="E63" s="221"/>
      <c r="F63" s="221"/>
    </row>
    <row r="64" spans="1:6" ht="14.45" customHeight="1" outlineLevel="1" x14ac:dyDescent="0.25">
      <c r="A64" s="222"/>
      <c r="B64" s="223" t="s">
        <v>333</v>
      </c>
      <c r="C64" s="220">
        <v>310</v>
      </c>
      <c r="D64" s="221"/>
      <c r="E64" s="221"/>
      <c r="F64" s="221"/>
    </row>
    <row r="65" spans="1:6" s="233" customFormat="1" ht="14.45" customHeight="1" outlineLevel="1" x14ac:dyDescent="0.25">
      <c r="A65" s="232"/>
      <c r="B65" s="224" t="s">
        <v>317</v>
      </c>
      <c r="C65" s="225">
        <v>311</v>
      </c>
      <c r="D65" s="226"/>
      <c r="E65" s="226"/>
      <c r="F65" s="226"/>
    </row>
    <row r="66" spans="1:6" ht="14.45" customHeight="1" outlineLevel="1" x14ac:dyDescent="0.25">
      <c r="A66" s="222"/>
      <c r="B66" s="223" t="s">
        <v>334</v>
      </c>
      <c r="C66" s="220">
        <v>320</v>
      </c>
      <c r="D66" s="221"/>
      <c r="E66" s="221"/>
      <c r="F66" s="221"/>
    </row>
    <row r="67" spans="1:6" ht="14.45" customHeight="1" outlineLevel="1" x14ac:dyDescent="0.25">
      <c r="A67" s="222"/>
      <c r="B67" s="223" t="s">
        <v>335</v>
      </c>
      <c r="C67" s="220">
        <v>330</v>
      </c>
      <c r="D67" s="221"/>
      <c r="E67" s="221"/>
      <c r="F67" s="221"/>
    </row>
    <row r="68" spans="1:6" ht="14.45" customHeight="1" outlineLevel="1" x14ac:dyDescent="0.25">
      <c r="A68" s="222"/>
      <c r="B68" s="223" t="s">
        <v>336</v>
      </c>
      <c r="C68" s="220">
        <v>340</v>
      </c>
      <c r="D68" s="221"/>
      <c r="E68" s="221"/>
      <c r="F68" s="221"/>
    </row>
    <row r="69" spans="1:6" ht="14.45" customHeight="1" outlineLevel="1" x14ac:dyDescent="0.25">
      <c r="A69" s="222"/>
      <c r="B69" s="223" t="s">
        <v>337</v>
      </c>
      <c r="C69" s="220">
        <v>350</v>
      </c>
      <c r="D69" s="221"/>
      <c r="E69" s="221"/>
      <c r="F69" s="221"/>
    </row>
    <row r="70" spans="1:6" ht="14.45" customHeight="1" outlineLevel="1" x14ac:dyDescent="0.25">
      <c r="A70" s="222"/>
      <c r="B70" s="223" t="s">
        <v>338</v>
      </c>
      <c r="C70" s="220">
        <v>360</v>
      </c>
      <c r="D70" s="221"/>
      <c r="E70" s="221"/>
      <c r="F70" s="221"/>
    </row>
    <row r="71" spans="1:6" ht="44.25" x14ac:dyDescent="0.25">
      <c r="A71" s="222"/>
      <c r="B71" s="219" t="s">
        <v>339</v>
      </c>
      <c r="C71" s="227">
        <v>370</v>
      </c>
      <c r="D71" s="228">
        <f>D63+D64+D66+D67+D68+D69+D70</f>
        <v>0</v>
      </c>
      <c r="E71" s="228">
        <f>E63+E64+E66+E67+E68+E69+E70</f>
        <v>0</v>
      </c>
      <c r="F71" s="228">
        <f>F63+F64+F66+F67+F68+F69+F70</f>
        <v>0</v>
      </c>
    </row>
    <row r="72" spans="1:6" x14ac:dyDescent="0.25">
      <c r="A72" s="222"/>
      <c r="B72" s="219" t="s">
        <v>340</v>
      </c>
      <c r="C72" s="220"/>
      <c r="D72" s="221"/>
      <c r="E72" s="221"/>
      <c r="F72" s="221"/>
    </row>
    <row r="73" spans="1:6" ht="14.45" customHeight="1" outlineLevel="1" x14ac:dyDescent="0.25">
      <c r="A73" s="222"/>
      <c r="B73" s="223" t="s">
        <v>341</v>
      </c>
      <c r="C73" s="220">
        <v>380</v>
      </c>
      <c r="D73" s="221"/>
      <c r="E73" s="221"/>
      <c r="F73" s="221"/>
    </row>
    <row r="74" spans="1:6" ht="14.45" customHeight="1" outlineLevel="1" x14ac:dyDescent="0.25">
      <c r="A74" s="222"/>
      <c r="B74" s="223" t="s">
        <v>342</v>
      </c>
      <c r="C74" s="220">
        <v>390</v>
      </c>
      <c r="D74" s="221">
        <f>D76+D77+D78+D79</f>
        <v>0</v>
      </c>
      <c r="E74" s="221">
        <f>E76+E77+E78+E79</f>
        <v>0</v>
      </c>
      <c r="F74" s="221">
        <f>F76+F77+F78+F79</f>
        <v>0</v>
      </c>
    </row>
    <row r="75" spans="1:6" ht="13.9" customHeight="1" outlineLevel="1" x14ac:dyDescent="0.25">
      <c r="A75" s="222"/>
      <c r="B75" s="224" t="s">
        <v>285</v>
      </c>
      <c r="C75" s="220"/>
      <c r="D75" s="221"/>
      <c r="E75" s="221"/>
      <c r="F75" s="221"/>
    </row>
    <row r="76" spans="1:6" ht="30" outlineLevel="1" x14ac:dyDescent="0.25">
      <c r="A76" s="222"/>
      <c r="B76" s="224" t="s">
        <v>309</v>
      </c>
      <c r="C76" s="225">
        <v>391</v>
      </c>
      <c r="D76" s="226"/>
      <c r="E76" s="226"/>
      <c r="F76" s="226"/>
    </row>
    <row r="77" spans="1:6" ht="14.45" customHeight="1" outlineLevel="1" x14ac:dyDescent="0.25">
      <c r="A77" s="222"/>
      <c r="B77" s="224" t="s">
        <v>310</v>
      </c>
      <c r="C77" s="225">
        <v>392</v>
      </c>
      <c r="D77" s="226"/>
      <c r="E77" s="226"/>
      <c r="F77" s="226"/>
    </row>
    <row r="78" spans="1:6" ht="30" outlineLevel="1" x14ac:dyDescent="0.25">
      <c r="A78" s="222"/>
      <c r="B78" s="224" t="s">
        <v>311</v>
      </c>
      <c r="C78" s="225">
        <v>393</v>
      </c>
      <c r="D78" s="226"/>
      <c r="E78" s="226"/>
      <c r="F78" s="226"/>
    </row>
    <row r="79" spans="1:6" ht="14.45" customHeight="1" outlineLevel="1" x14ac:dyDescent="0.25">
      <c r="A79" s="222"/>
      <c r="B79" s="224" t="s">
        <v>343</v>
      </c>
      <c r="C79" s="225">
        <v>394</v>
      </c>
      <c r="D79" s="226"/>
      <c r="E79" s="226"/>
      <c r="F79" s="226"/>
    </row>
    <row r="80" spans="1:6" ht="30" x14ac:dyDescent="0.25">
      <c r="A80" s="222"/>
      <c r="B80" s="219" t="s">
        <v>344</v>
      </c>
      <c r="C80" s="227">
        <v>400</v>
      </c>
      <c r="D80" s="228">
        <f>D73+D74</f>
        <v>0</v>
      </c>
      <c r="E80" s="228">
        <f>E73+E74</f>
        <v>0</v>
      </c>
      <c r="F80" s="228">
        <f>F73+F74</f>
        <v>0</v>
      </c>
    </row>
    <row r="81" spans="1:6" x14ac:dyDescent="0.25">
      <c r="A81" s="222"/>
      <c r="B81" s="219" t="s">
        <v>345</v>
      </c>
      <c r="C81" s="227">
        <v>410</v>
      </c>
      <c r="D81" s="228"/>
      <c r="E81" s="228"/>
      <c r="F81" s="228"/>
    </row>
    <row r="82" spans="1:6" ht="30" x14ac:dyDescent="0.25">
      <c r="A82" s="222"/>
      <c r="B82" s="218" t="s">
        <v>346</v>
      </c>
      <c r="C82" s="234">
        <v>420</v>
      </c>
      <c r="D82" s="235">
        <f>D61+D71+D80+D81</f>
        <v>0</v>
      </c>
      <c r="E82" s="235">
        <f>E61+E71+E80+E81</f>
        <v>0</v>
      </c>
      <c r="F82" s="235">
        <f>F61+F71+F80+F81</f>
        <v>0</v>
      </c>
    </row>
    <row r="83" spans="1:6" ht="18.75" customHeight="1" x14ac:dyDescent="0.25">
      <c r="A83" s="236"/>
      <c r="B83" s="237" t="s">
        <v>347</v>
      </c>
      <c r="C83" s="215">
        <v>430</v>
      </c>
      <c r="D83" s="238">
        <f>D53+D82</f>
        <v>0</v>
      </c>
      <c r="E83" s="238">
        <f>E53+E82</f>
        <v>0</v>
      </c>
      <c r="F83" s="238">
        <f>F53+F82</f>
        <v>0</v>
      </c>
    </row>
    <row r="84" spans="1:6" ht="25.5" customHeight="1" x14ac:dyDescent="0.25">
      <c r="A84" s="239" t="s">
        <v>348</v>
      </c>
      <c r="B84" s="219" t="s">
        <v>349</v>
      </c>
      <c r="C84" s="220"/>
      <c r="D84" s="221"/>
      <c r="E84" s="221"/>
      <c r="F84" s="221"/>
    </row>
    <row r="85" spans="1:6" x14ac:dyDescent="0.25">
      <c r="A85" s="210"/>
      <c r="B85" s="219" t="s">
        <v>130</v>
      </c>
      <c r="C85" s="220"/>
      <c r="D85" s="221"/>
      <c r="E85" s="221"/>
      <c r="F85" s="221"/>
    </row>
    <row r="86" spans="1:6" ht="14.45" customHeight="1" outlineLevel="1" x14ac:dyDescent="0.25">
      <c r="A86" s="210"/>
      <c r="B86" s="223" t="s">
        <v>350</v>
      </c>
      <c r="C86" s="220">
        <v>440</v>
      </c>
      <c r="D86" s="221"/>
      <c r="E86" s="221"/>
      <c r="F86" s="221"/>
    </row>
    <row r="87" spans="1:6" outlineLevel="1" x14ac:dyDescent="0.25">
      <c r="A87" s="210"/>
      <c r="B87" s="223" t="s">
        <v>351</v>
      </c>
      <c r="C87" s="220">
        <v>450</v>
      </c>
      <c r="D87" s="221"/>
      <c r="E87" s="221"/>
      <c r="F87" s="221"/>
    </row>
    <row r="88" spans="1:6" ht="14.45" customHeight="1" outlineLevel="1" x14ac:dyDescent="0.25">
      <c r="A88" s="210"/>
      <c r="B88" s="223" t="s">
        <v>352</v>
      </c>
      <c r="C88" s="220">
        <v>460</v>
      </c>
      <c r="D88" s="221"/>
      <c r="E88" s="221"/>
      <c r="F88" s="221"/>
    </row>
    <row r="89" spans="1:6" outlineLevel="1" x14ac:dyDescent="0.25">
      <c r="A89" s="210"/>
      <c r="B89" s="223" t="s">
        <v>353</v>
      </c>
      <c r="C89" s="220">
        <v>470</v>
      </c>
      <c r="D89" s="221"/>
      <c r="E89" s="221"/>
      <c r="F89" s="221"/>
    </row>
    <row r="90" spans="1:6" outlineLevel="1" x14ac:dyDescent="0.25">
      <c r="A90" s="210"/>
      <c r="B90" s="223" t="s">
        <v>354</v>
      </c>
      <c r="C90" s="220">
        <v>480</v>
      </c>
      <c r="D90" s="221"/>
      <c r="E90" s="221"/>
      <c r="F90" s="221"/>
    </row>
    <row r="91" spans="1:6" ht="30" x14ac:dyDescent="0.25">
      <c r="A91" s="210"/>
      <c r="B91" s="219" t="s">
        <v>355</v>
      </c>
      <c r="C91" s="227">
        <v>490</v>
      </c>
      <c r="D91" s="228">
        <f>D86+D87+D88+D89+D90</f>
        <v>0</v>
      </c>
      <c r="E91" s="228">
        <f>E86+E87+E88+E89+E90</f>
        <v>0</v>
      </c>
      <c r="F91" s="228">
        <f>F86+F87+F88+F89+F90</f>
        <v>0</v>
      </c>
    </row>
    <row r="92" spans="1:6" x14ac:dyDescent="0.25">
      <c r="A92" s="210"/>
      <c r="B92" s="219" t="s">
        <v>131</v>
      </c>
      <c r="C92" s="227">
        <v>500</v>
      </c>
      <c r="D92" s="228"/>
      <c r="E92" s="228"/>
      <c r="F92" s="228"/>
    </row>
    <row r="93" spans="1:6" x14ac:dyDescent="0.25">
      <c r="A93" s="210"/>
      <c r="B93" s="219" t="s">
        <v>132</v>
      </c>
      <c r="C93" s="220"/>
      <c r="D93" s="221"/>
      <c r="E93" s="221"/>
      <c r="F93" s="221"/>
    </row>
    <row r="94" spans="1:6" ht="14.45" customHeight="1" outlineLevel="1" x14ac:dyDescent="0.25">
      <c r="A94" s="210"/>
      <c r="B94" s="223" t="s">
        <v>356</v>
      </c>
      <c r="C94" s="220">
        <v>510</v>
      </c>
      <c r="D94" s="221"/>
      <c r="E94" s="221"/>
      <c r="F94" s="221"/>
    </row>
    <row r="95" spans="1:6" ht="14.45" customHeight="1" outlineLevel="1" x14ac:dyDescent="0.25">
      <c r="A95" s="210"/>
      <c r="B95" s="223" t="s">
        <v>357</v>
      </c>
      <c r="C95" s="220">
        <v>520</v>
      </c>
      <c r="D95" s="221"/>
      <c r="E95" s="221"/>
      <c r="F95" s="221"/>
    </row>
    <row r="96" spans="1:6" ht="14.45" customHeight="1" outlineLevel="1" x14ac:dyDescent="0.25">
      <c r="A96" s="210"/>
      <c r="B96" s="223" t="s">
        <v>358</v>
      </c>
      <c r="C96" s="220">
        <v>530</v>
      </c>
      <c r="D96" s="221"/>
      <c r="E96" s="221"/>
      <c r="F96" s="221"/>
    </row>
    <row r="97" spans="1:6" x14ac:dyDescent="0.25">
      <c r="A97" s="210"/>
      <c r="B97" s="219" t="s">
        <v>359</v>
      </c>
      <c r="C97" s="227">
        <v>540</v>
      </c>
      <c r="D97" s="228">
        <f>D94+D95+D96</f>
        <v>0</v>
      </c>
      <c r="E97" s="228">
        <f>E94+E95+E96</f>
        <v>0</v>
      </c>
      <c r="F97" s="228">
        <f>F94+F95+F96</f>
        <v>0</v>
      </c>
    </row>
    <row r="98" spans="1:6" x14ac:dyDescent="0.25">
      <c r="A98" s="210"/>
      <c r="B98" s="219" t="s">
        <v>133</v>
      </c>
      <c r="C98" s="220"/>
      <c r="D98" s="221"/>
      <c r="E98" s="221"/>
      <c r="F98" s="221"/>
    </row>
    <row r="99" spans="1:6" outlineLevel="1" x14ac:dyDescent="0.25">
      <c r="A99" s="210"/>
      <c r="B99" s="223" t="s">
        <v>360</v>
      </c>
      <c r="C99" s="220">
        <v>550</v>
      </c>
      <c r="D99" s="221"/>
      <c r="E99" s="221"/>
      <c r="F99" s="221"/>
    </row>
    <row r="100" spans="1:6" ht="30" outlineLevel="1" x14ac:dyDescent="0.25">
      <c r="A100" s="210"/>
      <c r="B100" s="223" t="s">
        <v>361</v>
      </c>
      <c r="C100" s="220">
        <v>560</v>
      </c>
      <c r="D100" s="221"/>
      <c r="E100" s="221"/>
      <c r="F100" s="221"/>
    </row>
    <row r="101" spans="1:6" outlineLevel="1" x14ac:dyDescent="0.25">
      <c r="A101" s="210"/>
      <c r="B101" s="223" t="s">
        <v>362</v>
      </c>
      <c r="C101" s="220">
        <v>570</v>
      </c>
      <c r="D101" s="221"/>
      <c r="E101" s="221"/>
      <c r="F101" s="221"/>
    </row>
    <row r="102" spans="1:6" outlineLevel="1" x14ac:dyDescent="0.25">
      <c r="A102" s="210"/>
      <c r="B102" s="223" t="s">
        <v>363</v>
      </c>
      <c r="C102" s="220">
        <v>580</v>
      </c>
      <c r="D102" s="221"/>
      <c r="E102" s="221"/>
      <c r="F102" s="221"/>
    </row>
    <row r="103" spans="1:6" ht="30" x14ac:dyDescent="0.25">
      <c r="A103" s="210"/>
      <c r="B103" s="219" t="s">
        <v>364</v>
      </c>
      <c r="C103" s="227">
        <v>590</v>
      </c>
      <c r="D103" s="228">
        <f>D99+D100+D101+D102</f>
        <v>0</v>
      </c>
      <c r="E103" s="228">
        <f>E99+E100+E101+E102</f>
        <v>0</v>
      </c>
      <c r="F103" s="228">
        <f>F99+F100+F101+F102</f>
        <v>0</v>
      </c>
    </row>
    <row r="104" spans="1:6" x14ac:dyDescent="0.25">
      <c r="A104" s="210"/>
      <c r="B104" s="219" t="s">
        <v>134</v>
      </c>
      <c r="C104" s="227">
        <v>600</v>
      </c>
      <c r="D104" s="228"/>
      <c r="E104" s="228"/>
      <c r="F104" s="228"/>
    </row>
    <row r="105" spans="1:6" x14ac:dyDescent="0.25">
      <c r="A105" s="210"/>
      <c r="B105" s="219" t="s">
        <v>135</v>
      </c>
      <c r="C105" s="227">
        <v>610</v>
      </c>
      <c r="D105" s="228"/>
      <c r="E105" s="228"/>
      <c r="F105" s="228"/>
    </row>
    <row r="106" spans="1:6" ht="29.25" x14ac:dyDescent="0.25">
      <c r="A106" s="240"/>
      <c r="B106" s="219" t="s">
        <v>365</v>
      </c>
      <c r="C106" s="227">
        <v>620</v>
      </c>
      <c r="D106" s="241">
        <f>D91+D92+D97+D103+D104+D105</f>
        <v>0</v>
      </c>
      <c r="E106" s="241">
        <f>E91+E92+E97+E103+E104+E105</f>
        <v>0</v>
      </c>
      <c r="F106" s="241">
        <f>F91+F92+F97+F103+F104+F105</f>
        <v>0</v>
      </c>
    </row>
    <row r="107" spans="1:6" x14ac:dyDescent="0.25">
      <c r="A107" s="242" t="s">
        <v>366</v>
      </c>
      <c r="B107" s="219" t="s">
        <v>367</v>
      </c>
      <c r="C107" s="220"/>
      <c r="D107" s="221"/>
      <c r="E107" s="221"/>
      <c r="F107" s="221"/>
    </row>
    <row r="108" spans="1:6" ht="13.9" customHeight="1" outlineLevel="1" x14ac:dyDescent="0.25">
      <c r="A108" s="242"/>
      <c r="B108" s="223" t="s">
        <v>368</v>
      </c>
      <c r="C108" s="220">
        <v>630</v>
      </c>
      <c r="D108" s="221"/>
      <c r="E108" s="221"/>
      <c r="F108" s="221"/>
    </row>
    <row r="109" spans="1:6" ht="13.9" customHeight="1" outlineLevel="1" x14ac:dyDescent="0.25">
      <c r="A109" s="242"/>
      <c r="B109" s="223" t="s">
        <v>369</v>
      </c>
      <c r="C109" s="220">
        <v>640</v>
      </c>
      <c r="D109" s="221">
        <f>D111+D114</f>
        <v>0</v>
      </c>
      <c r="E109" s="221">
        <f>E111+E114</f>
        <v>0</v>
      </c>
      <c r="F109" s="221">
        <f>F111+F114</f>
        <v>0</v>
      </c>
    </row>
    <row r="110" spans="1:6" outlineLevel="1" x14ac:dyDescent="0.25">
      <c r="A110" s="242"/>
      <c r="B110" s="243" t="s">
        <v>285</v>
      </c>
      <c r="C110" s="220"/>
      <c r="D110" s="244"/>
      <c r="E110" s="244"/>
      <c r="F110" s="244"/>
    </row>
    <row r="111" spans="1:6" s="233" customFormat="1" ht="13.9" customHeight="1" outlineLevel="1" x14ac:dyDescent="0.25">
      <c r="A111" s="245"/>
      <c r="B111" s="224" t="s">
        <v>370</v>
      </c>
      <c r="C111" s="225">
        <v>641</v>
      </c>
      <c r="D111" s="246"/>
      <c r="E111" s="246"/>
      <c r="F111" s="246"/>
    </row>
    <row r="112" spans="1:6" s="233" customFormat="1" ht="13.9" customHeight="1" outlineLevel="1" x14ac:dyDescent="0.25">
      <c r="A112" s="245"/>
      <c r="B112" s="224" t="s">
        <v>371</v>
      </c>
      <c r="C112" s="225"/>
      <c r="D112" s="246"/>
      <c r="E112" s="246"/>
      <c r="F112" s="246"/>
    </row>
    <row r="113" spans="1:6" s="233" customFormat="1" ht="30" outlineLevel="1" x14ac:dyDescent="0.25">
      <c r="A113" s="245"/>
      <c r="B113" s="224" t="s">
        <v>372</v>
      </c>
      <c r="C113" s="225">
        <v>642</v>
      </c>
      <c r="D113" s="226"/>
      <c r="E113" s="226"/>
      <c r="F113" s="226"/>
    </row>
    <row r="114" spans="1:6" s="233" customFormat="1" ht="13.9" customHeight="1" outlineLevel="1" x14ac:dyDescent="0.25">
      <c r="A114" s="245"/>
      <c r="B114" s="224" t="s">
        <v>373</v>
      </c>
      <c r="C114" s="225">
        <v>643</v>
      </c>
      <c r="D114" s="226"/>
      <c r="E114" s="226"/>
      <c r="F114" s="226"/>
    </row>
    <row r="115" spans="1:6" ht="13.9" customHeight="1" outlineLevel="1" x14ac:dyDescent="0.25">
      <c r="A115" s="242"/>
      <c r="B115" s="223" t="s">
        <v>374</v>
      </c>
      <c r="C115" s="220">
        <v>650</v>
      </c>
      <c r="D115" s="221"/>
      <c r="E115" s="221"/>
      <c r="F115" s="221"/>
    </row>
    <row r="116" spans="1:6" ht="13.9" customHeight="1" outlineLevel="1" x14ac:dyDescent="0.25">
      <c r="A116" s="242"/>
      <c r="B116" s="223" t="s">
        <v>375</v>
      </c>
      <c r="C116" s="220">
        <v>660</v>
      </c>
      <c r="D116" s="221"/>
      <c r="E116" s="221"/>
      <c r="F116" s="221"/>
    </row>
    <row r="117" spans="1:6" s="233" customFormat="1" ht="13.9" customHeight="1" outlineLevel="1" x14ac:dyDescent="0.25">
      <c r="A117" s="245"/>
      <c r="B117" s="224" t="s">
        <v>376</v>
      </c>
      <c r="C117" s="225">
        <v>661</v>
      </c>
      <c r="D117" s="226"/>
      <c r="E117" s="226"/>
      <c r="F117" s="226"/>
    </row>
    <row r="118" spans="1:6" ht="13.9" customHeight="1" outlineLevel="1" x14ac:dyDescent="0.25">
      <c r="A118" s="242"/>
      <c r="B118" s="223" t="s">
        <v>377</v>
      </c>
      <c r="C118" s="220">
        <v>670</v>
      </c>
      <c r="D118" s="221"/>
      <c r="E118" s="221"/>
      <c r="F118" s="221"/>
    </row>
    <row r="119" spans="1:6" ht="13.9" customHeight="1" outlineLevel="1" x14ac:dyDescent="0.25">
      <c r="A119" s="242"/>
      <c r="B119" s="223" t="s">
        <v>378</v>
      </c>
      <c r="C119" s="220">
        <v>680</v>
      </c>
      <c r="D119" s="221"/>
      <c r="E119" s="221"/>
      <c r="F119" s="221"/>
    </row>
    <row r="120" spans="1:6" ht="13.9" customHeight="1" outlineLevel="1" x14ac:dyDescent="0.25">
      <c r="A120" s="242"/>
      <c r="B120" s="223" t="s">
        <v>379</v>
      </c>
      <c r="C120" s="220">
        <v>690</v>
      </c>
      <c r="D120" s="221"/>
      <c r="E120" s="221"/>
      <c r="F120" s="221"/>
    </row>
    <row r="121" spans="1:6" ht="31.9" customHeight="1" x14ac:dyDescent="0.25">
      <c r="A121" s="240"/>
      <c r="B121" s="219" t="s">
        <v>380</v>
      </c>
      <c r="C121" s="227">
        <v>700</v>
      </c>
      <c r="D121" s="241">
        <f>D108+D109+D115+D116+D118+D119+D120</f>
        <v>0</v>
      </c>
      <c r="E121" s="241">
        <f>E108+E109+E115+E116+E118+E119+E120</f>
        <v>0</v>
      </c>
      <c r="F121" s="241">
        <f>F108+F109+F115+F116+F118+F119+F120</f>
        <v>0</v>
      </c>
    </row>
    <row r="122" spans="1:6" x14ac:dyDescent="0.25">
      <c r="A122" s="210" t="s">
        <v>381</v>
      </c>
      <c r="B122" s="219" t="s">
        <v>382</v>
      </c>
      <c r="C122" s="220"/>
      <c r="D122" s="221"/>
      <c r="E122" s="221"/>
      <c r="F122" s="221"/>
    </row>
    <row r="123" spans="1:6" outlineLevel="1" x14ac:dyDescent="0.25">
      <c r="A123" s="230"/>
      <c r="B123" s="223" t="s">
        <v>383</v>
      </c>
      <c r="C123" s="220">
        <v>710</v>
      </c>
      <c r="D123" s="221"/>
      <c r="E123" s="221"/>
      <c r="F123" s="221"/>
    </row>
    <row r="124" spans="1:6" outlineLevel="1" x14ac:dyDescent="0.25">
      <c r="A124" s="230"/>
      <c r="B124" s="223" t="s">
        <v>384</v>
      </c>
      <c r="C124" s="220">
        <v>720</v>
      </c>
      <c r="D124" s="221">
        <f>D126+D128</f>
        <v>0</v>
      </c>
      <c r="E124" s="221">
        <f>E126+E128</f>
        <v>0</v>
      </c>
      <c r="F124" s="221">
        <f>F126+F128</f>
        <v>0</v>
      </c>
    </row>
    <row r="125" spans="1:6" s="233" customFormat="1" ht="13.9" customHeight="1" outlineLevel="1" x14ac:dyDescent="0.25">
      <c r="A125" s="247"/>
      <c r="B125" s="229" t="s">
        <v>285</v>
      </c>
      <c r="C125" s="225"/>
      <c r="D125" s="246"/>
      <c r="E125" s="246"/>
      <c r="F125" s="246"/>
    </row>
    <row r="126" spans="1:6" s="233" customFormat="1" outlineLevel="1" x14ac:dyDescent="0.25">
      <c r="A126" s="247"/>
      <c r="B126" s="224" t="s">
        <v>370</v>
      </c>
      <c r="C126" s="225">
        <v>721</v>
      </c>
      <c r="D126" s="246"/>
      <c r="E126" s="246"/>
      <c r="F126" s="246"/>
    </row>
    <row r="127" spans="1:6" s="233" customFormat="1" ht="30" outlineLevel="1" x14ac:dyDescent="0.25">
      <c r="A127" s="247"/>
      <c r="B127" s="229" t="s">
        <v>385</v>
      </c>
      <c r="C127" s="225">
        <v>722</v>
      </c>
      <c r="D127" s="226"/>
      <c r="E127" s="226"/>
      <c r="F127" s="226"/>
    </row>
    <row r="128" spans="1:6" s="233" customFormat="1" outlineLevel="1" x14ac:dyDescent="0.25">
      <c r="A128" s="247"/>
      <c r="B128" s="224" t="s">
        <v>386</v>
      </c>
      <c r="C128" s="225">
        <v>723</v>
      </c>
      <c r="D128" s="226"/>
      <c r="E128" s="226"/>
      <c r="F128" s="226"/>
    </row>
    <row r="129" spans="1:6" outlineLevel="1" x14ac:dyDescent="0.25">
      <c r="A129" s="230"/>
      <c r="B129" s="223" t="s">
        <v>387</v>
      </c>
      <c r="C129" s="220">
        <v>730</v>
      </c>
      <c r="D129" s="221"/>
      <c r="E129" s="221"/>
      <c r="F129" s="221"/>
    </row>
    <row r="130" spans="1:6" outlineLevel="1" x14ac:dyDescent="0.25">
      <c r="A130" s="230"/>
      <c r="B130" s="223" t="s">
        <v>388</v>
      </c>
      <c r="C130" s="220">
        <v>740</v>
      </c>
      <c r="D130" s="221"/>
      <c r="E130" s="221"/>
      <c r="F130" s="221"/>
    </row>
    <row r="131" spans="1:6" s="233" customFormat="1" ht="27.75" customHeight="1" outlineLevel="1" x14ac:dyDescent="0.25">
      <c r="A131" s="247"/>
      <c r="B131" s="229" t="s">
        <v>376</v>
      </c>
      <c r="C131" s="225">
        <v>741</v>
      </c>
      <c r="D131" s="226"/>
      <c r="E131" s="226"/>
      <c r="F131" s="226"/>
    </row>
    <row r="132" spans="1:6" outlineLevel="1" x14ac:dyDescent="0.25">
      <c r="A132" s="230"/>
      <c r="B132" s="223" t="s">
        <v>389</v>
      </c>
      <c r="C132" s="220">
        <v>750</v>
      </c>
      <c r="D132" s="221"/>
      <c r="E132" s="221"/>
      <c r="F132" s="221"/>
    </row>
    <row r="133" spans="1:6" outlineLevel="1" x14ac:dyDescent="0.25">
      <c r="A133" s="230"/>
      <c r="B133" s="223" t="s">
        <v>390</v>
      </c>
      <c r="C133" s="220">
        <v>760</v>
      </c>
      <c r="D133" s="221"/>
      <c r="E133" s="221"/>
      <c r="F133" s="221"/>
    </row>
    <row r="134" spans="1:6" outlineLevel="1" x14ac:dyDescent="0.25">
      <c r="A134" s="230"/>
      <c r="B134" s="223" t="s">
        <v>391</v>
      </c>
      <c r="C134" s="220">
        <v>770</v>
      </c>
      <c r="D134" s="221"/>
      <c r="E134" s="221"/>
      <c r="F134" s="221"/>
    </row>
    <row r="135" spans="1:6" outlineLevel="1" x14ac:dyDescent="0.25">
      <c r="A135" s="230"/>
      <c r="B135" s="223" t="s">
        <v>392</v>
      </c>
      <c r="C135" s="220">
        <v>780</v>
      </c>
      <c r="D135" s="221"/>
      <c r="E135" s="221"/>
      <c r="F135" s="221"/>
    </row>
    <row r="136" spans="1:6" outlineLevel="1" x14ac:dyDescent="0.25">
      <c r="A136" s="230"/>
      <c r="B136" s="223" t="s">
        <v>393</v>
      </c>
      <c r="C136" s="220">
        <v>790</v>
      </c>
      <c r="D136" s="221"/>
      <c r="E136" s="221"/>
      <c r="F136" s="221"/>
    </row>
    <row r="137" spans="1:6" outlineLevel="1" x14ac:dyDescent="0.25">
      <c r="A137" s="230"/>
      <c r="B137" s="223" t="s">
        <v>394</v>
      </c>
      <c r="C137" s="220">
        <v>800</v>
      </c>
      <c r="D137" s="221"/>
      <c r="E137" s="221"/>
      <c r="F137" s="221"/>
    </row>
    <row r="138" spans="1:6" outlineLevel="1" x14ac:dyDescent="0.25">
      <c r="A138" s="230"/>
      <c r="B138" s="223" t="s">
        <v>395</v>
      </c>
      <c r="C138" s="220">
        <v>810</v>
      </c>
      <c r="D138" s="221"/>
      <c r="E138" s="221"/>
      <c r="F138" s="221"/>
    </row>
    <row r="139" spans="1:6" ht="45" x14ac:dyDescent="0.25">
      <c r="A139" s="230"/>
      <c r="B139" s="219" t="s">
        <v>396</v>
      </c>
      <c r="C139" s="227">
        <v>820</v>
      </c>
      <c r="D139" s="241">
        <f>D123+D124+D129+D130+D132+D133+D134+D135+D136+D137+D138</f>
        <v>0</v>
      </c>
      <c r="E139" s="241">
        <f>E123+E124+E129+E130+E132+E133+E134+E135+E136+E137+E138</f>
        <v>0</v>
      </c>
      <c r="F139" s="241">
        <f>F123+F124+F129+F130+F132+F133+F134+F135+F136+F137+F138</f>
        <v>0</v>
      </c>
    </row>
    <row r="140" spans="1:6" ht="13.9" customHeight="1" x14ac:dyDescent="0.25">
      <c r="A140" s="218" t="s">
        <v>397</v>
      </c>
      <c r="B140" s="219" t="s">
        <v>398</v>
      </c>
      <c r="C140" s="220"/>
      <c r="D140" s="221"/>
      <c r="E140" s="221"/>
      <c r="F140" s="221"/>
    </row>
    <row r="141" spans="1:6" ht="17.25" customHeight="1" outlineLevel="1" x14ac:dyDescent="0.25">
      <c r="A141" s="222"/>
      <c r="B141" s="223" t="s">
        <v>399</v>
      </c>
      <c r="C141" s="220">
        <v>830</v>
      </c>
      <c r="D141" s="221"/>
      <c r="E141" s="221"/>
      <c r="F141" s="221"/>
    </row>
    <row r="142" spans="1:6" ht="30" outlineLevel="1" x14ac:dyDescent="0.25">
      <c r="A142" s="222"/>
      <c r="B142" s="223" t="s">
        <v>400</v>
      </c>
      <c r="C142" s="220">
        <v>840</v>
      </c>
      <c r="D142" s="221"/>
      <c r="E142" s="221"/>
      <c r="F142" s="221"/>
    </row>
    <row r="143" spans="1:6" ht="13.9" customHeight="1" outlineLevel="1" x14ac:dyDescent="0.25">
      <c r="A143" s="222"/>
      <c r="B143" s="223" t="s">
        <v>401</v>
      </c>
      <c r="C143" s="220">
        <v>850</v>
      </c>
      <c r="D143" s="221"/>
      <c r="E143" s="221"/>
      <c r="F143" s="221"/>
    </row>
    <row r="144" spans="1:6" ht="13.9" customHeight="1" outlineLevel="1" x14ac:dyDescent="0.25">
      <c r="A144" s="222"/>
      <c r="B144" s="223" t="s">
        <v>402</v>
      </c>
      <c r="C144" s="220">
        <v>860</v>
      </c>
      <c r="D144" s="221"/>
      <c r="E144" s="221"/>
      <c r="F144" s="221"/>
    </row>
    <row r="145" spans="1:6" ht="30" x14ac:dyDescent="0.25">
      <c r="A145" s="222"/>
      <c r="B145" s="219" t="s">
        <v>403</v>
      </c>
      <c r="C145" s="220">
        <v>870</v>
      </c>
      <c r="D145" s="244">
        <f>D141+D142+D143+D144</f>
        <v>0</v>
      </c>
      <c r="E145" s="244">
        <f>E141+E142+E143+E144</f>
        <v>0</v>
      </c>
      <c r="F145" s="244">
        <f>F141+F142+F143+F144</f>
        <v>0</v>
      </c>
    </row>
    <row r="146" spans="1:6" ht="16.899999999999999" customHeight="1" x14ac:dyDescent="0.25">
      <c r="A146" s="248"/>
      <c r="B146" s="237" t="s">
        <v>404</v>
      </c>
      <c r="C146" s="215">
        <v>880</v>
      </c>
      <c r="D146" s="249">
        <f>D106+D121+D139+D145</f>
        <v>0</v>
      </c>
      <c r="E146" s="249">
        <f>E106+E121+E139+E145</f>
        <v>0</v>
      </c>
      <c r="F146" s="249">
        <f>F106+F121+F139+F145</f>
        <v>0</v>
      </c>
    </row>
    <row r="147" spans="1:6" ht="12" customHeight="1" x14ac:dyDescent="0.25">
      <c r="C147" s="250"/>
      <c r="D147" s="251">
        <f>D83-D146</f>
        <v>0</v>
      </c>
      <c r="E147" s="251">
        <f>E83-E146</f>
        <v>0</v>
      </c>
      <c r="F147" s="251">
        <f>F83-F146</f>
        <v>0</v>
      </c>
    </row>
    <row r="148" spans="1:6" x14ac:dyDescent="0.25">
      <c r="C148" s="250"/>
    </row>
    <row r="149" spans="1:6" ht="24" customHeight="1" x14ac:dyDescent="0.25">
      <c r="A149" s="211"/>
      <c r="B149" s="252" t="s">
        <v>145</v>
      </c>
      <c r="C149" s="253"/>
      <c r="D149" s="213"/>
      <c r="E149" s="213"/>
      <c r="F149" s="213"/>
    </row>
    <row r="150" spans="1:6" ht="12" customHeight="1" x14ac:dyDescent="0.25">
      <c r="A150" s="209"/>
      <c r="B150" s="254"/>
      <c r="C150" s="255"/>
      <c r="D150" s="214"/>
      <c r="E150" s="214"/>
      <c r="F150" s="214"/>
    </row>
    <row r="151" spans="1:6" s="209" customFormat="1" ht="14.25" x14ac:dyDescent="0.25">
      <c r="B151" s="496" t="s">
        <v>24</v>
      </c>
      <c r="C151" s="496" t="s">
        <v>103</v>
      </c>
      <c r="D151" s="216">
        <f>D$5</f>
        <v>2023</v>
      </c>
      <c r="E151" s="216">
        <f>E$5</f>
        <v>2024</v>
      </c>
      <c r="F151" s="216" t="str">
        <f>F$5</f>
        <v>anul în curs</v>
      </c>
    </row>
    <row r="152" spans="1:6" s="209" customFormat="1" ht="23.25" customHeight="1" x14ac:dyDescent="0.25">
      <c r="B152" s="497"/>
      <c r="C152" s="497"/>
      <c r="D152" s="256">
        <f t="shared" ref="D152:F152" si="0">D$6</f>
        <v>0</v>
      </c>
      <c r="E152" s="256">
        <f t="shared" si="0"/>
        <v>0</v>
      </c>
      <c r="F152" s="216">
        <f t="shared" si="0"/>
        <v>0</v>
      </c>
    </row>
    <row r="153" spans="1:6" x14ac:dyDescent="0.25">
      <c r="B153" s="257">
        <v>1</v>
      </c>
      <c r="C153" s="257">
        <v>2</v>
      </c>
      <c r="D153" s="258">
        <v>3</v>
      </c>
      <c r="E153" s="258">
        <v>4</v>
      </c>
      <c r="F153" s="258">
        <v>5</v>
      </c>
    </row>
    <row r="154" spans="1:6" x14ac:dyDescent="0.25">
      <c r="B154" s="219" t="s">
        <v>405</v>
      </c>
      <c r="C154" s="259" t="s">
        <v>107</v>
      </c>
      <c r="D154" s="228">
        <f>D156+D157+D158+D159+D160+D161</f>
        <v>0</v>
      </c>
      <c r="E154" s="228">
        <f>E156+E157+E158+E159+E160+E161</f>
        <v>0</v>
      </c>
      <c r="F154" s="228">
        <f>F156+F157+F158+F159+F160+F161</f>
        <v>0</v>
      </c>
    </row>
    <row r="155" spans="1:6" outlineLevel="1" x14ac:dyDescent="0.25">
      <c r="B155" s="229" t="s">
        <v>285</v>
      </c>
      <c r="C155" s="260"/>
      <c r="D155" s="226"/>
      <c r="E155" s="226"/>
      <c r="F155" s="226"/>
    </row>
    <row r="156" spans="1:6" outlineLevel="1" x14ac:dyDescent="0.25">
      <c r="B156" s="223" t="s">
        <v>406</v>
      </c>
      <c r="C156" s="261" t="s">
        <v>407</v>
      </c>
      <c r="D156" s="221"/>
      <c r="E156" s="221"/>
      <c r="F156" s="221"/>
    </row>
    <row r="157" spans="1:6" ht="30" outlineLevel="1" x14ac:dyDescent="0.25">
      <c r="B157" s="223" t="s">
        <v>408</v>
      </c>
      <c r="C157" s="261" t="s">
        <v>409</v>
      </c>
      <c r="D157" s="221"/>
      <c r="E157" s="221"/>
      <c r="F157" s="221"/>
    </row>
    <row r="158" spans="1:6" outlineLevel="1" x14ac:dyDescent="0.25">
      <c r="B158" s="223" t="s">
        <v>410</v>
      </c>
      <c r="C158" s="261" t="s">
        <v>411</v>
      </c>
      <c r="D158" s="221"/>
      <c r="E158" s="221"/>
      <c r="F158" s="221"/>
    </row>
    <row r="159" spans="1:6" outlineLevel="1" x14ac:dyDescent="0.25">
      <c r="B159" s="223" t="s">
        <v>412</v>
      </c>
      <c r="C159" s="261" t="s">
        <v>413</v>
      </c>
      <c r="D159" s="221"/>
      <c r="E159" s="221"/>
      <c r="F159" s="221"/>
    </row>
    <row r="160" spans="1:6" outlineLevel="1" x14ac:dyDescent="0.25">
      <c r="B160" s="223" t="s">
        <v>414</v>
      </c>
      <c r="C160" s="261" t="s">
        <v>415</v>
      </c>
      <c r="D160" s="221"/>
      <c r="E160" s="221"/>
      <c r="F160" s="221"/>
    </row>
    <row r="161" spans="2:6" outlineLevel="1" x14ac:dyDescent="0.25">
      <c r="B161" s="223" t="s">
        <v>416</v>
      </c>
      <c r="C161" s="261" t="s">
        <v>417</v>
      </c>
      <c r="D161" s="221"/>
      <c r="E161" s="221"/>
      <c r="F161" s="221"/>
    </row>
    <row r="162" spans="2:6" x14ac:dyDescent="0.25">
      <c r="B162" s="219" t="s">
        <v>418</v>
      </c>
      <c r="C162" s="259" t="s">
        <v>109</v>
      </c>
      <c r="D162" s="228">
        <f>D164+D165+D166+D167+D168+D169</f>
        <v>0</v>
      </c>
      <c r="E162" s="228">
        <f>E164+E165+E166+E167+E168+E169</f>
        <v>0</v>
      </c>
      <c r="F162" s="228">
        <f>F164+F165+F166+F167+F168+F169</f>
        <v>0</v>
      </c>
    </row>
    <row r="163" spans="2:6" outlineLevel="1" x14ac:dyDescent="0.25">
      <c r="B163" s="229" t="s">
        <v>419</v>
      </c>
      <c r="C163" s="260"/>
      <c r="D163" s="226"/>
      <c r="E163" s="226"/>
      <c r="F163" s="226"/>
    </row>
    <row r="164" spans="2:6" outlineLevel="1" x14ac:dyDescent="0.25">
      <c r="B164" s="223" t="s">
        <v>420</v>
      </c>
      <c r="C164" s="261" t="s">
        <v>421</v>
      </c>
      <c r="D164" s="221"/>
      <c r="E164" s="221"/>
      <c r="F164" s="221"/>
    </row>
    <row r="165" spans="2:6" ht="30" outlineLevel="1" x14ac:dyDescent="0.25">
      <c r="B165" s="223" t="s">
        <v>422</v>
      </c>
      <c r="C165" s="261" t="s">
        <v>423</v>
      </c>
      <c r="D165" s="221"/>
      <c r="E165" s="221"/>
      <c r="F165" s="221"/>
    </row>
    <row r="166" spans="2:6" outlineLevel="1" x14ac:dyDescent="0.25">
      <c r="B166" s="223" t="s">
        <v>424</v>
      </c>
      <c r="C166" s="261" t="s">
        <v>425</v>
      </c>
      <c r="D166" s="221"/>
      <c r="E166" s="221"/>
      <c r="F166" s="221"/>
    </row>
    <row r="167" spans="2:6" outlineLevel="1" x14ac:dyDescent="0.25">
      <c r="B167" s="223" t="s">
        <v>426</v>
      </c>
      <c r="C167" s="261" t="s">
        <v>427</v>
      </c>
      <c r="D167" s="221"/>
      <c r="E167" s="221"/>
      <c r="F167" s="221"/>
    </row>
    <row r="168" spans="2:6" outlineLevel="1" x14ac:dyDescent="0.25">
      <c r="B168" s="223" t="s">
        <v>428</v>
      </c>
      <c r="C168" s="261" t="s">
        <v>429</v>
      </c>
      <c r="D168" s="221"/>
      <c r="E168" s="221"/>
      <c r="F168" s="221"/>
    </row>
    <row r="169" spans="2:6" outlineLevel="1" x14ac:dyDescent="0.25">
      <c r="B169" s="223" t="s">
        <v>430</v>
      </c>
      <c r="C169" s="261" t="s">
        <v>431</v>
      </c>
      <c r="D169" s="221"/>
      <c r="E169" s="221"/>
      <c r="F169" s="221"/>
    </row>
    <row r="170" spans="2:6" x14ac:dyDescent="0.25">
      <c r="B170" s="219" t="s">
        <v>432</v>
      </c>
      <c r="C170" s="259" t="s">
        <v>111</v>
      </c>
      <c r="D170" s="228">
        <f>D154-D162</f>
        <v>0</v>
      </c>
      <c r="E170" s="228">
        <f>E154-E162</f>
        <v>0</v>
      </c>
      <c r="F170" s="228">
        <f>F154-F162</f>
        <v>0</v>
      </c>
    </row>
    <row r="171" spans="2:6" x14ac:dyDescent="0.25">
      <c r="B171" s="223" t="s">
        <v>433</v>
      </c>
      <c r="C171" s="261" t="s">
        <v>113</v>
      </c>
      <c r="D171" s="221"/>
      <c r="E171" s="221"/>
      <c r="F171" s="221"/>
    </row>
    <row r="172" spans="2:6" x14ac:dyDescent="0.25">
      <c r="B172" s="223" t="s">
        <v>434</v>
      </c>
      <c r="C172" s="261" t="s">
        <v>115</v>
      </c>
      <c r="D172" s="221"/>
      <c r="E172" s="221"/>
      <c r="F172" s="221"/>
    </row>
    <row r="173" spans="2:6" x14ac:dyDescent="0.25">
      <c r="B173" s="223" t="s">
        <v>435</v>
      </c>
      <c r="C173" s="261" t="s">
        <v>119</v>
      </c>
      <c r="D173" s="221"/>
      <c r="E173" s="221"/>
      <c r="F173" s="221"/>
    </row>
    <row r="174" spans="2:6" x14ac:dyDescent="0.25">
      <c r="B174" s="223" t="s">
        <v>436</v>
      </c>
      <c r="C174" s="261" t="s">
        <v>121</v>
      </c>
      <c r="D174" s="221"/>
      <c r="E174" s="221"/>
      <c r="F174" s="221"/>
    </row>
    <row r="175" spans="2:6" ht="44.25" x14ac:dyDescent="0.25">
      <c r="B175" s="219" t="s">
        <v>437</v>
      </c>
      <c r="C175" s="261" t="s">
        <v>123</v>
      </c>
      <c r="D175" s="228">
        <f>D170+D171-D172-D173-D174</f>
        <v>0</v>
      </c>
      <c r="E175" s="228">
        <f>E170+E171-E172-E173-E174</f>
        <v>0</v>
      </c>
      <c r="F175" s="228">
        <f>F170+F171-F172-F173-F174</f>
        <v>0</v>
      </c>
    </row>
    <row r="176" spans="2:6" x14ac:dyDescent="0.25">
      <c r="B176" s="219" t="s">
        <v>438</v>
      </c>
      <c r="C176" s="259" t="s">
        <v>125</v>
      </c>
      <c r="D176" s="228">
        <f>D178+D180+D182+D184+D185+D186</f>
        <v>0</v>
      </c>
      <c r="E176" s="228">
        <f>E178+E180+E182+E184+E185+E186</f>
        <v>0</v>
      </c>
      <c r="F176" s="228">
        <f>F178+F180+F182+F184+F185+F186</f>
        <v>0</v>
      </c>
    </row>
    <row r="177" spans="2:6" outlineLevel="1" x14ac:dyDescent="0.25">
      <c r="B177" s="229" t="s">
        <v>285</v>
      </c>
      <c r="C177" s="260"/>
      <c r="D177" s="226"/>
      <c r="E177" s="226"/>
      <c r="F177" s="226"/>
    </row>
    <row r="178" spans="2:6" outlineLevel="1" x14ac:dyDescent="0.25">
      <c r="B178" s="223" t="s">
        <v>439</v>
      </c>
      <c r="C178" s="261" t="s">
        <v>440</v>
      </c>
      <c r="D178" s="244"/>
      <c r="E178" s="244"/>
      <c r="F178" s="244"/>
    </row>
    <row r="179" spans="2:6" outlineLevel="1" x14ac:dyDescent="0.25">
      <c r="B179" s="229" t="s">
        <v>441</v>
      </c>
      <c r="C179" s="261" t="s">
        <v>442</v>
      </c>
      <c r="D179" s="221"/>
      <c r="E179" s="221"/>
      <c r="F179" s="221"/>
    </row>
    <row r="180" spans="2:6" outlineLevel="1" x14ac:dyDescent="0.25">
      <c r="B180" s="223" t="s">
        <v>443</v>
      </c>
      <c r="C180" s="261" t="s">
        <v>444</v>
      </c>
      <c r="D180" s="221"/>
      <c r="E180" s="221"/>
      <c r="F180" s="221"/>
    </row>
    <row r="181" spans="2:6" outlineLevel="1" x14ac:dyDescent="0.25">
      <c r="B181" s="229" t="s">
        <v>441</v>
      </c>
      <c r="C181" s="261" t="s">
        <v>445</v>
      </c>
      <c r="D181" s="221"/>
      <c r="E181" s="221"/>
      <c r="F181" s="221"/>
    </row>
    <row r="182" spans="2:6" outlineLevel="1" x14ac:dyDescent="0.25">
      <c r="B182" s="223" t="s">
        <v>446</v>
      </c>
      <c r="C182" s="261" t="s">
        <v>447</v>
      </c>
      <c r="D182" s="221"/>
      <c r="E182" s="221"/>
      <c r="F182" s="221"/>
    </row>
    <row r="183" spans="2:6" outlineLevel="1" x14ac:dyDescent="0.25">
      <c r="B183" s="229" t="s">
        <v>441</v>
      </c>
      <c r="C183" s="260" t="s">
        <v>448</v>
      </c>
      <c r="D183" s="226"/>
      <c r="E183" s="226"/>
      <c r="F183" s="226"/>
    </row>
    <row r="184" spans="2:6" ht="30" outlineLevel="1" x14ac:dyDescent="0.25">
      <c r="B184" s="223" t="s">
        <v>449</v>
      </c>
      <c r="C184" s="261" t="s">
        <v>450</v>
      </c>
      <c r="D184" s="221"/>
      <c r="E184" s="221"/>
      <c r="F184" s="221"/>
    </row>
    <row r="185" spans="2:6" outlineLevel="1" x14ac:dyDescent="0.25">
      <c r="B185" s="223" t="s">
        <v>451</v>
      </c>
      <c r="C185" s="261" t="s">
        <v>452</v>
      </c>
      <c r="D185" s="221"/>
      <c r="E185" s="221"/>
      <c r="F185" s="221"/>
    </row>
    <row r="186" spans="2:6" ht="30" outlineLevel="1" x14ac:dyDescent="0.25">
      <c r="B186" s="223" t="s">
        <v>453</v>
      </c>
      <c r="C186" s="261" t="s">
        <v>454</v>
      </c>
      <c r="D186" s="221"/>
      <c r="E186" s="221"/>
      <c r="F186" s="221"/>
    </row>
    <row r="187" spans="2:6" x14ac:dyDescent="0.25">
      <c r="B187" s="219" t="s">
        <v>455</v>
      </c>
      <c r="C187" s="259">
        <v>100</v>
      </c>
      <c r="D187" s="228">
        <f>D189+D191+D192+D193</f>
        <v>0</v>
      </c>
      <c r="E187" s="228">
        <f>E189+E191+E192+E193</f>
        <v>0</v>
      </c>
      <c r="F187" s="228">
        <f>F189+F191+F192+F193</f>
        <v>0</v>
      </c>
    </row>
    <row r="188" spans="2:6" outlineLevel="1" x14ac:dyDescent="0.25">
      <c r="B188" s="229" t="s">
        <v>285</v>
      </c>
      <c r="C188" s="260"/>
      <c r="D188" s="244"/>
      <c r="E188" s="244"/>
      <c r="F188" s="244"/>
    </row>
    <row r="189" spans="2:6" outlineLevel="1" x14ac:dyDescent="0.25">
      <c r="B189" s="223" t="s">
        <v>456</v>
      </c>
      <c r="C189" s="261">
        <v>101</v>
      </c>
      <c r="D189" s="244"/>
      <c r="E189" s="244"/>
      <c r="F189" s="244"/>
    </row>
    <row r="190" spans="2:6" outlineLevel="1" x14ac:dyDescent="0.25">
      <c r="B190" s="229" t="s">
        <v>457</v>
      </c>
      <c r="C190" s="260">
        <v>102</v>
      </c>
      <c r="D190" s="226"/>
      <c r="E190" s="226"/>
      <c r="F190" s="226"/>
    </row>
    <row r="191" spans="2:6" ht="30" outlineLevel="1" x14ac:dyDescent="0.25">
      <c r="B191" s="223" t="s">
        <v>458</v>
      </c>
      <c r="C191" s="261">
        <v>103</v>
      </c>
      <c r="D191" s="221"/>
      <c r="E191" s="221"/>
      <c r="F191" s="221"/>
    </row>
    <row r="192" spans="2:6" outlineLevel="1" x14ac:dyDescent="0.25">
      <c r="B192" s="223" t="s">
        <v>459</v>
      </c>
      <c r="C192" s="261">
        <v>104</v>
      </c>
      <c r="D192" s="221"/>
      <c r="E192" s="221"/>
      <c r="F192" s="221"/>
    </row>
    <row r="193" spans="1:6" ht="30" outlineLevel="1" x14ac:dyDescent="0.25">
      <c r="B193" s="223" t="s">
        <v>460</v>
      </c>
      <c r="C193" s="261">
        <v>105</v>
      </c>
      <c r="D193" s="221"/>
      <c r="E193" s="221"/>
      <c r="F193" s="221"/>
    </row>
    <row r="194" spans="1:6" ht="30" x14ac:dyDescent="0.25">
      <c r="B194" s="219" t="s">
        <v>461</v>
      </c>
      <c r="C194" s="259">
        <v>110</v>
      </c>
      <c r="D194" s="228">
        <f>D176-D187</f>
        <v>0</v>
      </c>
      <c r="E194" s="228">
        <f>E176-E187</f>
        <v>0</v>
      </c>
      <c r="F194" s="228">
        <f>F176-F187</f>
        <v>0</v>
      </c>
    </row>
    <row r="195" spans="1:6" x14ac:dyDescent="0.25">
      <c r="B195" s="223" t="s">
        <v>462</v>
      </c>
      <c r="C195" s="261">
        <v>120</v>
      </c>
      <c r="D195" s="221"/>
      <c r="E195" s="221"/>
      <c r="F195" s="221"/>
    </row>
    <row r="196" spans="1:6" x14ac:dyDescent="0.25">
      <c r="B196" s="223" t="s">
        <v>463</v>
      </c>
      <c r="C196" s="261">
        <v>130</v>
      </c>
      <c r="D196" s="221"/>
      <c r="E196" s="221"/>
      <c r="F196" s="221"/>
    </row>
    <row r="197" spans="1:6" ht="28.5" x14ac:dyDescent="0.25">
      <c r="B197" s="219" t="s">
        <v>464</v>
      </c>
      <c r="C197" s="261">
        <v>140</v>
      </c>
      <c r="D197" s="241">
        <f>D195-D196</f>
        <v>0</v>
      </c>
      <c r="E197" s="241">
        <f>E195-E196</f>
        <v>0</v>
      </c>
      <c r="F197" s="241">
        <f>F195-F196</f>
        <v>0</v>
      </c>
    </row>
    <row r="198" spans="1:6" ht="29.25" x14ac:dyDescent="0.25">
      <c r="B198" s="219" t="s">
        <v>465</v>
      </c>
      <c r="C198" s="261">
        <v>150</v>
      </c>
      <c r="D198" s="228">
        <f>D194+D197</f>
        <v>0</v>
      </c>
      <c r="E198" s="228">
        <f>E194+E197</f>
        <v>0</v>
      </c>
      <c r="F198" s="228">
        <f>F194+F197</f>
        <v>0</v>
      </c>
    </row>
    <row r="199" spans="1:6" ht="30" x14ac:dyDescent="0.25">
      <c r="B199" s="219" t="s">
        <v>466</v>
      </c>
      <c r="C199" s="261">
        <v>160</v>
      </c>
      <c r="D199" s="228">
        <f>D175+D198</f>
        <v>0</v>
      </c>
      <c r="E199" s="228">
        <f>E175+E198</f>
        <v>0</v>
      </c>
      <c r="F199" s="228">
        <f>F175+F198</f>
        <v>0</v>
      </c>
    </row>
    <row r="200" spans="1:6" x14ac:dyDescent="0.25">
      <c r="B200" s="223" t="s">
        <v>467</v>
      </c>
      <c r="C200" s="261">
        <v>170</v>
      </c>
      <c r="D200" s="221"/>
      <c r="E200" s="221"/>
      <c r="F200" s="221"/>
    </row>
    <row r="201" spans="1:6" ht="29.25" x14ac:dyDescent="0.25">
      <c r="B201" s="219" t="s">
        <v>468</v>
      </c>
      <c r="C201" s="261">
        <v>180</v>
      </c>
      <c r="D201" s="228">
        <f>D199-D200</f>
        <v>0</v>
      </c>
      <c r="E201" s="228">
        <f>E199-E200</f>
        <v>0</v>
      </c>
      <c r="F201" s="228">
        <f>F199-F200</f>
        <v>0</v>
      </c>
    </row>
    <row r="202" spans="1:6" x14ac:dyDescent="0.25">
      <c r="C202" s="250"/>
    </row>
    <row r="203" spans="1:6" ht="20.25" customHeight="1" x14ac:dyDescent="0.25">
      <c r="A203" s="211"/>
      <c r="B203" s="252" t="s">
        <v>469</v>
      </c>
      <c r="C203" s="253"/>
      <c r="D203" s="213"/>
      <c r="E203" s="213"/>
      <c r="F203" s="213"/>
    </row>
    <row r="204" spans="1:6" x14ac:dyDescent="0.25">
      <c r="C204" s="250"/>
    </row>
    <row r="205" spans="1:6" s="255" customFormat="1" ht="14.25" x14ac:dyDescent="0.25">
      <c r="B205" s="498" t="s">
        <v>24</v>
      </c>
      <c r="C205" s="498" t="s">
        <v>146</v>
      </c>
      <c r="D205" s="216">
        <f>D$5</f>
        <v>2023</v>
      </c>
      <c r="E205" s="216">
        <f>E$5</f>
        <v>2024</v>
      </c>
      <c r="F205" s="216" t="str">
        <f>F$5</f>
        <v>anul în curs</v>
      </c>
    </row>
    <row r="206" spans="1:6" s="255" customFormat="1" ht="14.25" x14ac:dyDescent="0.25">
      <c r="B206" s="498"/>
      <c r="C206" s="498"/>
      <c r="D206" s="256">
        <f t="shared" ref="D206:F206" si="1">D$6</f>
        <v>0</v>
      </c>
      <c r="E206" s="256">
        <f t="shared" si="1"/>
        <v>0</v>
      </c>
      <c r="F206" s="216">
        <f t="shared" si="1"/>
        <v>0</v>
      </c>
    </row>
    <row r="207" spans="1:6" s="255" customFormat="1" ht="14.25" x14ac:dyDescent="0.25">
      <c r="B207" s="215">
        <v>1</v>
      </c>
      <c r="C207" s="215">
        <v>2</v>
      </c>
      <c r="D207" s="216">
        <v>3</v>
      </c>
      <c r="E207" s="216">
        <v>4</v>
      </c>
      <c r="F207" s="216">
        <v>4</v>
      </c>
    </row>
    <row r="208" spans="1:6" x14ac:dyDescent="0.25">
      <c r="B208" s="219" t="s">
        <v>470</v>
      </c>
      <c r="C208" s="261"/>
      <c r="D208" s="221"/>
      <c r="E208" s="221"/>
      <c r="F208" s="221"/>
    </row>
    <row r="209" spans="2:6" outlineLevel="1" x14ac:dyDescent="0.25">
      <c r="B209" s="223" t="s">
        <v>1</v>
      </c>
      <c r="C209" s="261" t="s">
        <v>107</v>
      </c>
      <c r="D209" s="221"/>
      <c r="E209" s="221"/>
      <c r="F209" s="221"/>
    </row>
    <row r="210" spans="2:6" outlineLevel="1" x14ac:dyDescent="0.25">
      <c r="B210" s="223" t="s">
        <v>471</v>
      </c>
      <c r="C210" s="261" t="s">
        <v>109</v>
      </c>
      <c r="D210" s="221"/>
      <c r="E210" s="221"/>
      <c r="F210" s="221"/>
    </row>
    <row r="211" spans="2:6" ht="30" outlineLevel="1" x14ac:dyDescent="0.25">
      <c r="B211" s="223" t="s">
        <v>472</v>
      </c>
      <c r="C211" s="261" t="s">
        <v>111</v>
      </c>
      <c r="D211" s="221"/>
      <c r="E211" s="221"/>
      <c r="F211" s="221"/>
    </row>
    <row r="212" spans="2:6" outlineLevel="1" x14ac:dyDescent="0.25">
      <c r="B212" s="223" t="s">
        <v>4</v>
      </c>
      <c r="C212" s="261" t="s">
        <v>113</v>
      </c>
      <c r="D212" s="221"/>
      <c r="E212" s="221"/>
      <c r="F212" s="221"/>
    </row>
    <row r="213" spans="2:6" outlineLevel="1" x14ac:dyDescent="0.25">
      <c r="B213" s="223" t="s">
        <v>5</v>
      </c>
      <c r="C213" s="261" t="s">
        <v>115</v>
      </c>
      <c r="D213" s="221"/>
      <c r="E213" s="221"/>
      <c r="F213" s="221"/>
    </row>
    <row r="214" spans="2:6" outlineLevel="1" x14ac:dyDescent="0.25">
      <c r="B214" s="223" t="s">
        <v>6</v>
      </c>
      <c r="C214" s="261" t="s">
        <v>119</v>
      </c>
      <c r="D214" s="221"/>
      <c r="E214" s="221"/>
      <c r="F214" s="221"/>
    </row>
    <row r="215" spans="2:6" outlineLevel="1" x14ac:dyDescent="0.25">
      <c r="B215" s="223" t="s">
        <v>473</v>
      </c>
      <c r="C215" s="261" t="s">
        <v>121</v>
      </c>
      <c r="D215" s="221"/>
      <c r="E215" s="221"/>
      <c r="F215" s="221"/>
    </row>
    <row r="216" spans="2:6" ht="44.25" x14ac:dyDescent="0.25">
      <c r="B216" s="219" t="s">
        <v>474</v>
      </c>
      <c r="C216" s="259" t="s">
        <v>123</v>
      </c>
      <c r="D216" s="228">
        <f>D209-D210-D211-D212-D213+D214-D215</f>
        <v>0</v>
      </c>
      <c r="E216" s="228">
        <f>E209-E210-E211-E212-E213+E214-E215</f>
        <v>0</v>
      </c>
      <c r="F216" s="228">
        <f>F209-F210-F211-F212-F213+F214-F215</f>
        <v>0</v>
      </c>
    </row>
    <row r="217" spans="2:6" x14ac:dyDescent="0.25">
      <c r="B217" s="219" t="s">
        <v>475</v>
      </c>
      <c r="C217" s="261"/>
      <c r="D217" s="221"/>
      <c r="E217" s="221"/>
      <c r="F217" s="221"/>
    </row>
    <row r="218" spans="2:6" outlineLevel="1" x14ac:dyDescent="0.25">
      <c r="B218" s="223" t="s">
        <v>10</v>
      </c>
      <c r="C218" s="261" t="s">
        <v>125</v>
      </c>
      <c r="D218" s="221"/>
      <c r="E218" s="221"/>
      <c r="F218" s="221"/>
    </row>
    <row r="219" spans="2:6" outlineLevel="1" x14ac:dyDescent="0.25">
      <c r="B219" s="223" t="s">
        <v>476</v>
      </c>
      <c r="C219" s="220">
        <v>100</v>
      </c>
      <c r="D219" s="221"/>
      <c r="E219" s="221"/>
      <c r="F219" s="221"/>
    </row>
    <row r="220" spans="2:6" outlineLevel="1" x14ac:dyDescent="0.25">
      <c r="B220" s="223" t="s">
        <v>12</v>
      </c>
      <c r="C220" s="220">
        <v>110</v>
      </c>
      <c r="D220" s="221"/>
      <c r="E220" s="221"/>
      <c r="F220" s="221"/>
    </row>
    <row r="221" spans="2:6" outlineLevel="1" x14ac:dyDescent="0.25">
      <c r="B221" s="223" t="s">
        <v>13</v>
      </c>
      <c r="C221" s="220">
        <v>120</v>
      </c>
      <c r="D221" s="221"/>
      <c r="E221" s="221"/>
      <c r="F221" s="221"/>
    </row>
    <row r="222" spans="2:6" outlineLevel="1" x14ac:dyDescent="0.25">
      <c r="B222" s="243" t="s">
        <v>477</v>
      </c>
      <c r="C222" s="220">
        <v>121</v>
      </c>
      <c r="D222" s="221"/>
      <c r="E222" s="221"/>
      <c r="F222" s="221"/>
    </row>
    <row r="223" spans="2:6" outlineLevel="1" x14ac:dyDescent="0.25">
      <c r="B223" s="223" t="s">
        <v>478</v>
      </c>
      <c r="C223" s="220">
        <v>130</v>
      </c>
      <c r="D223" s="221"/>
      <c r="E223" s="221"/>
      <c r="F223" s="221"/>
    </row>
    <row r="224" spans="2:6" ht="44.25" x14ac:dyDescent="0.25">
      <c r="B224" s="219" t="s">
        <v>479</v>
      </c>
      <c r="C224" s="227">
        <v>140</v>
      </c>
      <c r="D224" s="228">
        <f>D218-D219+D220+D221+D223</f>
        <v>0</v>
      </c>
      <c r="E224" s="228">
        <f>E218-E219+E220+E221+E223</f>
        <v>0</v>
      </c>
      <c r="F224" s="228">
        <f>F218-F219+F220+F221+F223</f>
        <v>0</v>
      </c>
    </row>
    <row r="225" spans="1:7" x14ac:dyDescent="0.25">
      <c r="B225" s="219" t="s">
        <v>16</v>
      </c>
      <c r="C225" s="220"/>
      <c r="D225" s="221"/>
      <c r="E225" s="221"/>
      <c r="F225" s="221"/>
    </row>
    <row r="226" spans="1:7" outlineLevel="1" x14ac:dyDescent="0.25">
      <c r="B226" s="223" t="s">
        <v>480</v>
      </c>
      <c r="C226" s="220">
        <v>150</v>
      </c>
      <c r="D226" s="221"/>
      <c r="E226" s="221"/>
      <c r="F226" s="221"/>
    </row>
    <row r="227" spans="1:7" outlineLevel="1" x14ac:dyDescent="0.25">
      <c r="B227" s="223" t="s">
        <v>481</v>
      </c>
      <c r="C227" s="220">
        <v>160</v>
      </c>
      <c r="D227" s="221"/>
      <c r="E227" s="221"/>
      <c r="F227" s="221"/>
    </row>
    <row r="228" spans="1:7" outlineLevel="1" x14ac:dyDescent="0.25">
      <c r="B228" s="223" t="s">
        <v>18</v>
      </c>
      <c r="C228" s="220">
        <v>170</v>
      </c>
      <c r="D228" s="221"/>
      <c r="E228" s="221"/>
      <c r="F228" s="221"/>
    </row>
    <row r="229" spans="1:7" outlineLevel="1" x14ac:dyDescent="0.25">
      <c r="B229" s="243" t="s">
        <v>482</v>
      </c>
      <c r="C229" s="220">
        <v>171</v>
      </c>
      <c r="D229" s="221"/>
      <c r="E229" s="221"/>
      <c r="F229" s="221"/>
    </row>
    <row r="230" spans="1:7" outlineLevel="1" x14ac:dyDescent="0.25">
      <c r="B230" s="223" t="s">
        <v>483</v>
      </c>
      <c r="C230" s="220">
        <v>180</v>
      </c>
      <c r="D230" s="221"/>
      <c r="E230" s="221"/>
      <c r="F230" s="221"/>
    </row>
    <row r="231" spans="1:7" outlineLevel="1" x14ac:dyDescent="0.25">
      <c r="B231" s="223" t="s">
        <v>478</v>
      </c>
      <c r="C231" s="220">
        <v>190</v>
      </c>
      <c r="D231" s="221"/>
      <c r="E231" s="221"/>
      <c r="F231" s="221"/>
    </row>
    <row r="232" spans="1:7" ht="30" x14ac:dyDescent="0.25">
      <c r="B232" s="219" t="s">
        <v>484</v>
      </c>
      <c r="C232" s="227">
        <v>200</v>
      </c>
      <c r="D232" s="228">
        <f>D226-D227-D228+D230+D231</f>
        <v>0</v>
      </c>
      <c r="E232" s="228">
        <f>E226-E227-E228+E230+E231</f>
        <v>0</v>
      </c>
      <c r="F232" s="228">
        <f>F226-F227-F228+F230+F231</f>
        <v>0</v>
      </c>
    </row>
    <row r="233" spans="1:7" ht="30" x14ac:dyDescent="0.25">
      <c r="B233" s="219" t="s">
        <v>485</v>
      </c>
      <c r="C233" s="227">
        <v>210</v>
      </c>
      <c r="D233" s="228">
        <f>D216+D224+D232</f>
        <v>0</v>
      </c>
      <c r="E233" s="228">
        <f>E216+E224+E232</f>
        <v>0</v>
      </c>
      <c r="F233" s="228">
        <f>F216+F224+F232</f>
        <v>0</v>
      </c>
    </row>
    <row r="234" spans="1:7" x14ac:dyDescent="0.25">
      <c r="B234" s="223" t="s">
        <v>486</v>
      </c>
      <c r="C234" s="220">
        <v>220</v>
      </c>
      <c r="D234" s="221"/>
      <c r="E234" s="221"/>
      <c r="F234" s="221"/>
    </row>
    <row r="235" spans="1:7" ht="28.5" x14ac:dyDescent="0.25">
      <c r="B235" s="219" t="s">
        <v>44</v>
      </c>
      <c r="C235" s="227">
        <v>230</v>
      </c>
      <c r="D235" s="228"/>
      <c r="E235" s="228"/>
      <c r="F235" s="228"/>
    </row>
    <row r="236" spans="1:7" ht="29.25" x14ac:dyDescent="0.25">
      <c r="B236" s="219" t="s">
        <v>487</v>
      </c>
      <c r="C236" s="227">
        <v>240</v>
      </c>
      <c r="D236" s="228">
        <f>D233+D234+D235</f>
        <v>0</v>
      </c>
      <c r="E236" s="228">
        <f>E233+E234+E235</f>
        <v>0</v>
      </c>
      <c r="F236" s="228">
        <f>F233+F234+F235</f>
        <v>0</v>
      </c>
    </row>
    <row r="238" spans="1:7" x14ac:dyDescent="0.25">
      <c r="A238" s="262"/>
      <c r="B238" s="263" t="s">
        <v>488</v>
      </c>
      <c r="C238" s="263"/>
      <c r="D238" s="263"/>
      <c r="E238" s="263"/>
      <c r="F238" s="263"/>
      <c r="G238" s="262"/>
    </row>
    <row r="239" spans="1:7" x14ac:dyDescent="0.25">
      <c r="B239" s="264"/>
      <c r="C239" s="264"/>
      <c r="D239" s="264"/>
      <c r="E239" s="264"/>
      <c r="F239" s="264"/>
    </row>
    <row r="240" spans="1:7" s="267" customFormat="1" ht="61.5" customHeight="1" x14ac:dyDescent="0.25">
      <c r="A240" s="265" t="s">
        <v>62</v>
      </c>
      <c r="B240" s="266" t="s">
        <v>24</v>
      </c>
      <c r="C240" s="266" t="s">
        <v>489</v>
      </c>
      <c r="D240" s="266" t="s">
        <v>490</v>
      </c>
      <c r="E240" s="266" t="s">
        <v>491</v>
      </c>
      <c r="F240" s="266" t="s">
        <v>492</v>
      </c>
      <c r="G240" s="266" t="s">
        <v>493</v>
      </c>
    </row>
    <row r="241" spans="1:7" x14ac:dyDescent="0.25">
      <c r="A241" s="268">
        <v>1</v>
      </c>
      <c r="B241" s="268">
        <v>2</v>
      </c>
      <c r="C241" s="268">
        <v>3</v>
      </c>
      <c r="D241" s="268">
        <v>4</v>
      </c>
      <c r="E241" s="268">
        <v>5</v>
      </c>
      <c r="F241" s="268">
        <v>6</v>
      </c>
      <c r="G241" s="268">
        <v>7</v>
      </c>
    </row>
    <row r="242" spans="1:7" x14ac:dyDescent="0.25">
      <c r="A242" s="269" t="s">
        <v>494</v>
      </c>
      <c r="B242" s="269" t="s">
        <v>495</v>
      </c>
      <c r="C242" s="270"/>
      <c r="D242" s="271"/>
      <c r="E242" s="271"/>
      <c r="F242" s="271"/>
      <c r="G242" s="271"/>
    </row>
    <row r="243" spans="1:7" x14ac:dyDescent="0.25">
      <c r="A243" s="272"/>
      <c r="B243" s="272" t="s">
        <v>496</v>
      </c>
      <c r="C243" s="273" t="s">
        <v>107</v>
      </c>
      <c r="D243" s="271"/>
      <c r="E243" s="271"/>
      <c r="F243" s="271"/>
      <c r="G243" s="271">
        <f>D243+E243-F243</f>
        <v>0</v>
      </c>
    </row>
    <row r="244" spans="1:7" x14ac:dyDescent="0.25">
      <c r="A244" s="272"/>
      <c r="B244" s="272" t="s">
        <v>497</v>
      </c>
      <c r="C244" s="273" t="s">
        <v>109</v>
      </c>
      <c r="D244" s="271"/>
      <c r="E244" s="271"/>
      <c r="F244" s="271"/>
      <c r="G244" s="271">
        <f>D244+E244-F244</f>
        <v>0</v>
      </c>
    </row>
    <row r="245" spans="1:7" x14ac:dyDescent="0.25">
      <c r="A245" s="272"/>
      <c r="B245" s="272" t="s">
        <v>498</v>
      </c>
      <c r="C245" s="273" t="s">
        <v>111</v>
      </c>
      <c r="D245" s="271"/>
      <c r="E245" s="271"/>
      <c r="F245" s="271"/>
      <c r="G245" s="271">
        <f>D245+E245-F245</f>
        <v>0</v>
      </c>
    </row>
    <row r="246" spans="1:7" x14ac:dyDescent="0.25">
      <c r="A246" s="272"/>
      <c r="B246" s="272" t="s">
        <v>499</v>
      </c>
      <c r="C246" s="273" t="s">
        <v>113</v>
      </c>
      <c r="D246" s="271"/>
      <c r="E246" s="271"/>
      <c r="F246" s="271"/>
      <c r="G246" s="271">
        <f>D246+E246-F246</f>
        <v>0</v>
      </c>
    </row>
    <row r="247" spans="1:7" x14ac:dyDescent="0.25">
      <c r="A247" s="272"/>
      <c r="B247" s="272" t="s">
        <v>500</v>
      </c>
      <c r="C247" s="273" t="s">
        <v>115</v>
      </c>
      <c r="D247" s="271"/>
      <c r="E247" s="271"/>
      <c r="F247" s="271"/>
      <c r="G247" s="271">
        <f>D247+E247-F247</f>
        <v>0</v>
      </c>
    </row>
    <row r="248" spans="1:7" ht="29.25" x14ac:dyDescent="0.25">
      <c r="A248" s="269"/>
      <c r="B248" s="269" t="s">
        <v>501</v>
      </c>
      <c r="C248" s="270" t="s">
        <v>119</v>
      </c>
      <c r="D248" s="274">
        <f>SUM(D243:D247)</f>
        <v>0</v>
      </c>
      <c r="E248" s="274">
        <f>SUM(E243:E247)</f>
        <v>0</v>
      </c>
      <c r="F248" s="274">
        <f>SUM(F243:F247)</f>
        <v>0</v>
      </c>
      <c r="G248" s="274">
        <f>SUM(G243:G247)</f>
        <v>0</v>
      </c>
    </row>
    <row r="249" spans="1:7" ht="15" customHeight="1" x14ac:dyDescent="0.25">
      <c r="A249" s="269" t="s">
        <v>502</v>
      </c>
      <c r="B249" s="269" t="s">
        <v>503</v>
      </c>
      <c r="C249" s="270" t="s">
        <v>121</v>
      </c>
      <c r="D249" s="274"/>
      <c r="E249" s="274"/>
      <c r="F249" s="274"/>
      <c r="G249" s="274"/>
    </row>
    <row r="250" spans="1:7" ht="14.25" customHeight="1" x14ac:dyDescent="0.25">
      <c r="A250" s="269" t="s">
        <v>504</v>
      </c>
      <c r="B250" s="269" t="s">
        <v>505</v>
      </c>
      <c r="C250" s="270"/>
      <c r="D250" s="271"/>
      <c r="E250" s="271"/>
      <c r="F250" s="271"/>
      <c r="G250" s="271"/>
    </row>
    <row r="251" spans="1:7" x14ac:dyDescent="0.25">
      <c r="A251" s="272"/>
      <c r="B251" s="272" t="s">
        <v>506</v>
      </c>
      <c r="C251" s="273" t="s">
        <v>123</v>
      </c>
      <c r="D251" s="271"/>
      <c r="E251" s="271"/>
      <c r="F251" s="271"/>
      <c r="G251" s="271">
        <f>D251+E251-F251</f>
        <v>0</v>
      </c>
    </row>
    <row r="252" spans="1:7" x14ac:dyDescent="0.25">
      <c r="A252" s="272"/>
      <c r="B252" s="272" t="s">
        <v>507</v>
      </c>
      <c r="C252" s="273" t="s">
        <v>125</v>
      </c>
      <c r="D252" s="271"/>
      <c r="E252" s="271"/>
      <c r="F252" s="271"/>
      <c r="G252" s="271">
        <f>D252+E252-F252</f>
        <v>0</v>
      </c>
    </row>
    <row r="253" spans="1:7" x14ac:dyDescent="0.25">
      <c r="A253" s="272"/>
      <c r="B253" s="272" t="s">
        <v>508</v>
      </c>
      <c r="C253" s="273" t="s">
        <v>509</v>
      </c>
      <c r="D253" s="271"/>
      <c r="E253" s="271"/>
      <c r="F253" s="271"/>
      <c r="G253" s="271">
        <f>D253+E253-F253</f>
        <v>0</v>
      </c>
    </row>
    <row r="254" spans="1:7" ht="29.25" x14ac:dyDescent="0.25">
      <c r="A254" s="269"/>
      <c r="B254" s="210" t="s">
        <v>510</v>
      </c>
      <c r="C254" s="270" t="s">
        <v>511</v>
      </c>
      <c r="D254" s="274">
        <f>SUM(D251:D253)</f>
        <v>0</v>
      </c>
      <c r="E254" s="274">
        <f>SUM(E251:E253)</f>
        <v>0</v>
      </c>
      <c r="F254" s="274">
        <f>SUM(F251:F253)</f>
        <v>0</v>
      </c>
      <c r="G254" s="274">
        <f>SUM(G251:G253)</f>
        <v>0</v>
      </c>
    </row>
    <row r="255" spans="1:7" ht="15.75" customHeight="1" x14ac:dyDescent="0.25">
      <c r="A255" s="269" t="s">
        <v>512</v>
      </c>
      <c r="B255" s="269" t="s">
        <v>513</v>
      </c>
      <c r="C255" s="270"/>
      <c r="D255" s="271"/>
      <c r="E255" s="271"/>
      <c r="F255" s="271"/>
      <c r="G255" s="271"/>
    </row>
    <row r="256" spans="1:7" x14ac:dyDescent="0.25">
      <c r="A256" s="272"/>
      <c r="B256" s="272" t="s">
        <v>514</v>
      </c>
      <c r="C256" s="273" t="s">
        <v>515</v>
      </c>
      <c r="D256" s="271"/>
      <c r="E256" s="271"/>
      <c r="F256" s="271"/>
      <c r="G256" s="271">
        <f>D256+E256-F256</f>
        <v>0</v>
      </c>
    </row>
    <row r="257" spans="1:7" ht="30" x14ac:dyDescent="0.25">
      <c r="A257" s="272"/>
      <c r="B257" s="272" t="s">
        <v>516</v>
      </c>
      <c r="C257" s="273" t="s">
        <v>517</v>
      </c>
      <c r="D257" s="271"/>
      <c r="E257" s="271"/>
      <c r="F257" s="271"/>
      <c r="G257" s="271">
        <f>D257+E257-F257</f>
        <v>0</v>
      </c>
    </row>
    <row r="258" spans="1:7" x14ac:dyDescent="0.25">
      <c r="A258" s="272"/>
      <c r="B258" s="272" t="s">
        <v>518</v>
      </c>
      <c r="C258" s="273" t="s">
        <v>519</v>
      </c>
      <c r="D258" s="271"/>
      <c r="E258" s="271"/>
      <c r="F258" s="271"/>
      <c r="G258" s="271">
        <f>D258+E258-F258</f>
        <v>0</v>
      </c>
    </row>
    <row r="259" spans="1:7" x14ac:dyDescent="0.25">
      <c r="A259" s="272"/>
      <c r="B259" s="272" t="s">
        <v>520</v>
      </c>
      <c r="C259" s="273" t="s">
        <v>521</v>
      </c>
      <c r="D259" s="271"/>
      <c r="E259" s="271"/>
      <c r="F259" s="271"/>
      <c r="G259" s="271">
        <f>D259+E259-F259</f>
        <v>0</v>
      </c>
    </row>
    <row r="260" spans="1:7" ht="29.25" x14ac:dyDescent="0.25">
      <c r="A260" s="269"/>
      <c r="B260" s="269" t="s">
        <v>522</v>
      </c>
      <c r="C260" s="270"/>
      <c r="D260" s="274">
        <f>SUM(D256:D259)</f>
        <v>0</v>
      </c>
      <c r="E260" s="274">
        <f>SUM(E256:E259)</f>
        <v>0</v>
      </c>
      <c r="F260" s="274">
        <f>SUM(F256:F259)</f>
        <v>0</v>
      </c>
      <c r="G260" s="274">
        <f>SUM(G256:G259)</f>
        <v>0</v>
      </c>
    </row>
    <row r="261" spans="1:7" x14ac:dyDescent="0.25">
      <c r="A261" s="269" t="s">
        <v>523</v>
      </c>
      <c r="B261" s="209" t="s">
        <v>524</v>
      </c>
      <c r="C261" s="270" t="s">
        <v>525</v>
      </c>
      <c r="D261" s="274"/>
      <c r="E261" s="274"/>
      <c r="F261" s="274"/>
      <c r="G261" s="274"/>
    </row>
    <row r="262" spans="1:7" x14ac:dyDescent="0.25">
      <c r="A262" s="269" t="s">
        <v>526</v>
      </c>
      <c r="B262" s="269" t="s">
        <v>527</v>
      </c>
      <c r="C262" s="270" t="s">
        <v>528</v>
      </c>
      <c r="D262" s="274"/>
      <c r="E262" s="274"/>
      <c r="F262" s="274"/>
      <c r="G262" s="274"/>
    </row>
    <row r="263" spans="1:7" ht="29.25" x14ac:dyDescent="0.25">
      <c r="A263" s="269"/>
      <c r="B263" s="269" t="s">
        <v>529</v>
      </c>
      <c r="C263" s="273" t="s">
        <v>530</v>
      </c>
      <c r="D263" s="274">
        <f>D248+D249+D254+D260+D261+D262</f>
        <v>0</v>
      </c>
      <c r="E263" s="274">
        <f>E248+E249+E254+E260+E261+E262</f>
        <v>0</v>
      </c>
      <c r="F263" s="274">
        <f>F248+F249+F254+F260+F261+F262</f>
        <v>0</v>
      </c>
      <c r="G263" s="274">
        <f>G248+G249+G254+G260+G261+G262</f>
        <v>0</v>
      </c>
    </row>
    <row r="264" spans="1:7" x14ac:dyDescent="0.25">
      <c r="B264" s="208"/>
      <c r="D264" s="275">
        <f>D263-D106</f>
        <v>0</v>
      </c>
      <c r="E264" s="275">
        <f t="shared" ref="E264" si="2">E263-E106</f>
        <v>0</v>
      </c>
      <c r="F264" s="275">
        <f>F263-F106</f>
        <v>0</v>
      </c>
      <c r="G264" s="275">
        <f>G263-E106</f>
        <v>0</v>
      </c>
    </row>
    <row r="267" spans="1:7" x14ac:dyDescent="0.25">
      <c r="A267" s="252" t="s">
        <v>74</v>
      </c>
      <c r="B267" s="276"/>
      <c r="C267" s="262"/>
      <c r="D267" s="277"/>
      <c r="E267" s="277"/>
      <c r="F267" s="262"/>
      <c r="G267" s="262"/>
    </row>
    <row r="268" spans="1:7" x14ac:dyDescent="0.25">
      <c r="A268" s="254"/>
      <c r="B268" s="278"/>
    </row>
    <row r="269" spans="1:7" s="250" customFormat="1" ht="15" customHeight="1" x14ac:dyDescent="0.25">
      <c r="A269" s="499" t="s">
        <v>62</v>
      </c>
      <c r="B269" s="496" t="s">
        <v>24</v>
      </c>
      <c r="C269" s="496" t="s">
        <v>146</v>
      </c>
      <c r="D269" s="216">
        <f>D$5</f>
        <v>2023</v>
      </c>
      <c r="E269" s="216">
        <f>E$5</f>
        <v>2024</v>
      </c>
      <c r="F269" s="216" t="str">
        <f>F$5</f>
        <v>anul în curs</v>
      </c>
    </row>
    <row r="270" spans="1:7" s="250" customFormat="1" ht="23.25" customHeight="1" x14ac:dyDescent="0.25">
      <c r="A270" s="500"/>
      <c r="B270" s="497"/>
      <c r="C270" s="497"/>
      <c r="D270" s="256">
        <f t="shared" ref="D270:F270" si="3">D$6</f>
        <v>0</v>
      </c>
      <c r="E270" s="256">
        <f t="shared" si="3"/>
        <v>0</v>
      </c>
      <c r="F270" s="216">
        <f t="shared" si="3"/>
        <v>0</v>
      </c>
    </row>
    <row r="271" spans="1:7" ht="30" x14ac:dyDescent="0.25">
      <c r="A271" s="220">
        <v>1</v>
      </c>
      <c r="B271" s="272" t="s">
        <v>160</v>
      </c>
      <c r="C271" s="279"/>
      <c r="D271" s="280"/>
      <c r="E271" s="280"/>
      <c r="F271" s="280"/>
      <c r="G271" s="281"/>
    </row>
    <row r="272" spans="1:7" ht="16.5" customHeight="1" x14ac:dyDescent="0.25">
      <c r="A272" s="220" t="s">
        <v>161</v>
      </c>
      <c r="B272" s="282" t="s">
        <v>70</v>
      </c>
      <c r="C272" s="283"/>
      <c r="D272" s="284"/>
      <c r="E272" s="284"/>
      <c r="F272" s="284"/>
      <c r="G272" s="281"/>
    </row>
    <row r="273" spans="1:7" ht="15.75" customHeight="1" x14ac:dyDescent="0.25">
      <c r="A273" s="220" t="s">
        <v>162</v>
      </c>
      <c r="B273" s="282" t="s">
        <v>71</v>
      </c>
      <c r="C273" s="283"/>
      <c r="D273" s="284"/>
      <c r="E273" s="284"/>
      <c r="F273" s="284"/>
      <c r="G273" s="285"/>
    </row>
    <row r="274" spans="1:7" ht="38.25" customHeight="1" x14ac:dyDescent="0.25">
      <c r="A274" s="220">
        <v>2</v>
      </c>
      <c r="B274" s="272" t="s">
        <v>65</v>
      </c>
      <c r="C274" s="279"/>
      <c r="D274" s="280"/>
      <c r="E274" s="280"/>
      <c r="F274" s="280"/>
      <c r="G274" s="494" t="s">
        <v>163</v>
      </c>
    </row>
    <row r="275" spans="1:7" ht="36.75" customHeight="1" x14ac:dyDescent="0.25">
      <c r="A275" s="220">
        <v>3</v>
      </c>
      <c r="B275" s="272" t="s">
        <v>48</v>
      </c>
      <c r="C275" s="279"/>
      <c r="D275" s="280"/>
      <c r="E275" s="280"/>
      <c r="F275" s="280"/>
      <c r="G275" s="494"/>
    </row>
    <row r="276" spans="1:7" ht="24.75" customHeight="1" x14ac:dyDescent="0.25">
      <c r="A276" s="220">
        <v>4</v>
      </c>
      <c r="B276" s="272" t="s">
        <v>77</v>
      </c>
      <c r="C276" s="279"/>
      <c r="D276" s="280"/>
      <c r="E276" s="280"/>
      <c r="F276" s="280"/>
      <c r="G276" s="286" t="s">
        <v>165</v>
      </c>
    </row>
    <row r="277" spans="1:7" ht="25.5" customHeight="1" x14ac:dyDescent="0.25">
      <c r="F277" s="251"/>
    </row>
    <row r="278" spans="1:7" ht="19.5" customHeight="1" x14ac:dyDescent="0.25">
      <c r="A278" s="252" t="s">
        <v>166</v>
      </c>
      <c r="B278" s="276"/>
      <c r="C278" s="262"/>
      <c r="D278" s="277"/>
      <c r="E278" s="277"/>
      <c r="F278" s="277"/>
      <c r="G278" s="262"/>
    </row>
    <row r="279" spans="1:7" ht="9" customHeight="1" x14ac:dyDescent="0.25">
      <c r="A279" s="254"/>
      <c r="B279" s="278"/>
      <c r="F279" s="251"/>
    </row>
    <row r="280" spans="1:7" s="250" customFormat="1" ht="15" customHeight="1" x14ac:dyDescent="0.25">
      <c r="A280" s="499" t="s">
        <v>62</v>
      </c>
      <c r="B280" s="496" t="s">
        <v>24</v>
      </c>
      <c r="C280" s="496" t="s">
        <v>146</v>
      </c>
      <c r="D280" s="216">
        <f>D$5</f>
        <v>2023</v>
      </c>
      <c r="E280" s="216">
        <f>E$5</f>
        <v>2024</v>
      </c>
      <c r="F280" s="216" t="str">
        <f>F$5</f>
        <v>anul în curs</v>
      </c>
    </row>
    <row r="281" spans="1:7" s="250" customFormat="1" ht="21" customHeight="1" x14ac:dyDescent="0.25">
      <c r="A281" s="500"/>
      <c r="B281" s="497"/>
      <c r="C281" s="497"/>
      <c r="D281" s="256">
        <f t="shared" ref="D281:F281" si="4">D$6</f>
        <v>0</v>
      </c>
      <c r="E281" s="256">
        <f t="shared" si="4"/>
        <v>0</v>
      </c>
      <c r="F281" s="216">
        <f t="shared" si="4"/>
        <v>0</v>
      </c>
    </row>
    <row r="282" spans="1:7" ht="29.25" customHeight="1" x14ac:dyDescent="0.25">
      <c r="A282" s="279">
        <v>1</v>
      </c>
      <c r="B282" s="223" t="s">
        <v>167</v>
      </c>
      <c r="C282" s="279"/>
      <c r="D282" s="280"/>
      <c r="E282" s="280"/>
      <c r="F282" s="280"/>
    </row>
    <row r="283" spans="1:7" ht="30.75" customHeight="1" x14ac:dyDescent="0.25">
      <c r="A283" s="279">
        <v>2</v>
      </c>
      <c r="B283" s="223" t="s">
        <v>168</v>
      </c>
      <c r="C283" s="279"/>
      <c r="D283" s="280"/>
      <c r="E283" s="280"/>
      <c r="F283" s="280"/>
    </row>
    <row r="284" spans="1:7" ht="28.5" x14ac:dyDescent="0.25">
      <c r="A284" s="287"/>
      <c r="B284" s="219" t="s">
        <v>169</v>
      </c>
      <c r="C284" s="287"/>
      <c r="D284" s="288">
        <f>SUM(D282:D283)</f>
        <v>0</v>
      </c>
      <c r="E284" s="288">
        <f>SUM(E282:E283)</f>
        <v>0</v>
      </c>
      <c r="F284" s="288">
        <f>SUM(F282:F283)</f>
        <v>0</v>
      </c>
    </row>
    <row r="285" spans="1:7" ht="14.25" customHeight="1" x14ac:dyDescent="0.25"/>
    <row r="286" spans="1:7" ht="19.5" hidden="1" customHeight="1" x14ac:dyDescent="0.25">
      <c r="A286" s="252" t="s">
        <v>170</v>
      </c>
      <c r="B286" s="276"/>
      <c r="C286" s="262"/>
      <c r="D286" s="277"/>
      <c r="E286" s="277"/>
      <c r="F286" s="277"/>
      <c r="G286" s="262"/>
    </row>
    <row r="287" spans="1:7" ht="27" hidden="1" customHeight="1" x14ac:dyDescent="0.25">
      <c r="A287" s="279"/>
      <c r="B287" s="223" t="s">
        <v>171</v>
      </c>
      <c r="C287" s="279"/>
      <c r="D287" s="280"/>
      <c r="E287" s="280"/>
      <c r="F287" s="280"/>
    </row>
    <row r="288" spans="1:7" ht="27" hidden="1" customHeight="1" x14ac:dyDescent="0.25">
      <c r="A288" s="279"/>
      <c r="B288" s="223" t="s">
        <v>172</v>
      </c>
      <c r="C288" s="279"/>
      <c r="D288" s="289">
        <f>IF(D287=0,0,D287/D$154)</f>
        <v>0</v>
      </c>
      <c r="E288" s="289">
        <f>IF(E287=0,0,E287/E$154)</f>
        <v>0</v>
      </c>
      <c r="F288" s="289">
        <f>IF(F287=0,0,F287/F$154)</f>
        <v>0</v>
      </c>
    </row>
    <row r="290" spans="1:7" ht="19.5" customHeight="1" x14ac:dyDescent="0.25">
      <c r="A290" s="252" t="s">
        <v>173</v>
      </c>
      <c r="B290" s="276"/>
      <c r="C290" s="262"/>
      <c r="D290" s="277"/>
      <c r="E290" s="277"/>
      <c r="F290" s="277"/>
      <c r="G290" s="262"/>
    </row>
    <row r="291" spans="1:7" ht="27" customHeight="1" x14ac:dyDescent="0.25">
      <c r="A291" s="279"/>
      <c r="B291" s="223" t="s">
        <v>174</v>
      </c>
      <c r="C291" s="279"/>
      <c r="D291" s="280"/>
      <c r="E291" s="280"/>
      <c r="F291" s="280"/>
    </row>
  </sheetData>
  <mergeCells count="15">
    <mergeCell ref="A280:A281"/>
    <mergeCell ref="B280:B281"/>
    <mergeCell ref="C280:C281"/>
    <mergeCell ref="B205:B206"/>
    <mergeCell ref="C205:C206"/>
    <mergeCell ref="A269:A270"/>
    <mergeCell ref="B269:B270"/>
    <mergeCell ref="C269:C270"/>
    <mergeCell ref="G274:G275"/>
    <mergeCell ref="C2:E2"/>
    <mergeCell ref="A5:A6"/>
    <mergeCell ref="B5:B6"/>
    <mergeCell ref="C5:C6"/>
    <mergeCell ref="B151:B152"/>
    <mergeCell ref="C151:C152"/>
  </mergeCells>
  <hyperlinks>
    <hyperlink ref="G276" r:id="rId1" xr:uid="{5D338B54-2EE7-4909-9676-C728BF34F59B}"/>
  </hyperlinks>
  <pageMargins left="0.49" right="0.31" top="0.41" bottom="0.51" header="0.3" footer="0.2"/>
  <pageSetup paperSize="9" fitToHeight="0" orientation="portrait" r:id="rId2"/>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44661-0572-4059-8289-0A7445835615}">
  <sheetPr>
    <tabColor rgb="FFFFFF00"/>
    <pageSetUpPr autoPageBreaks="0" fitToPage="1"/>
  </sheetPr>
  <dimension ref="A1:J79"/>
  <sheetViews>
    <sheetView zoomScale="120" zoomScaleNormal="120" workbookViewId="0">
      <pane xSplit="2" ySplit="4" topLeftCell="C63" activePane="bottomRight" state="frozen"/>
      <selection activeCell="D38" sqref="D38"/>
      <selection pane="topRight" activeCell="D38" sqref="D38"/>
      <selection pane="bottomLeft" activeCell="D38" sqref="D38"/>
      <selection pane="bottomRight" activeCell="B81" sqref="A1:XFD1048576"/>
    </sheetView>
  </sheetViews>
  <sheetFormatPr defaultColWidth="9.140625" defaultRowHeight="12.75" outlineLevelRow="1" x14ac:dyDescent="0.2"/>
  <cols>
    <col min="1" max="1" width="4" style="290" bestFit="1" customWidth="1"/>
    <col min="2" max="2" width="31.140625" style="290" customWidth="1"/>
    <col min="3" max="3" width="19" style="290" customWidth="1"/>
    <col min="4" max="6" width="12.42578125" style="290" customWidth="1"/>
    <col min="7" max="7" width="16.7109375" style="291" customWidth="1"/>
    <col min="8" max="8" width="64" style="292" customWidth="1"/>
    <col min="9" max="9" width="8.5703125" style="290" customWidth="1"/>
    <col min="10" max="10" width="6.7109375" style="290" customWidth="1"/>
    <col min="11" max="16384" width="9.140625" style="290"/>
  </cols>
  <sheetData>
    <row r="1" spans="1:9" ht="15" customHeight="1" x14ac:dyDescent="0.2">
      <c r="A1" s="501"/>
      <c r="B1" s="501"/>
      <c r="C1" s="501"/>
    </row>
    <row r="2" spans="1:9" ht="21.75" customHeight="1" x14ac:dyDescent="0.2">
      <c r="A2" s="293" t="s">
        <v>175</v>
      </c>
      <c r="B2" s="293"/>
      <c r="C2" s="293">
        <f>'Situatii finan.-simple+complete'!C2</f>
        <v>0</v>
      </c>
      <c r="H2" s="294" t="s">
        <v>531</v>
      </c>
    </row>
    <row r="3" spans="1:9" ht="13.5" customHeight="1" x14ac:dyDescent="0.2">
      <c r="A3" s="502"/>
      <c r="B3" s="502"/>
      <c r="C3" s="502"/>
    </row>
    <row r="4" spans="1:9" ht="21" customHeight="1" x14ac:dyDescent="0.2">
      <c r="A4" s="295" t="s">
        <v>62</v>
      </c>
      <c r="B4" s="295" t="s">
        <v>24</v>
      </c>
      <c r="C4" s="295" t="s">
        <v>176</v>
      </c>
      <c r="D4" s="296">
        <f>'Situatii finan.-simple+complete'!D5</f>
        <v>2023</v>
      </c>
      <c r="E4" s="296">
        <f>'Situatii finan.-simple+complete'!E5</f>
        <v>2024</v>
      </c>
      <c r="F4" s="296" t="str">
        <f>'Situatii finan.-simple+complete'!F5</f>
        <v>anul în curs</v>
      </c>
      <c r="G4" s="297" t="s">
        <v>177</v>
      </c>
      <c r="H4" s="298" t="s">
        <v>178</v>
      </c>
    </row>
    <row r="5" spans="1:9" x14ac:dyDescent="0.2">
      <c r="A5" s="299"/>
      <c r="B5" s="299"/>
      <c r="C5" s="299"/>
      <c r="D5" s="300"/>
      <c r="E5" s="300"/>
      <c r="F5" s="300"/>
      <c r="G5" s="301"/>
      <c r="H5" s="302"/>
    </row>
    <row r="6" spans="1:9" x14ac:dyDescent="0.2">
      <c r="A6" s="303" t="s">
        <v>179</v>
      </c>
      <c r="B6" s="295"/>
      <c r="C6" s="295"/>
      <c r="D6" s="304"/>
      <c r="E6" s="304"/>
      <c r="F6" s="304"/>
      <c r="G6" s="305"/>
      <c r="H6" s="298"/>
    </row>
    <row r="7" spans="1:9" s="311" customFormat="1" ht="24" outlineLevel="1" x14ac:dyDescent="0.25">
      <c r="A7" s="306">
        <v>1</v>
      </c>
      <c r="B7" s="307" t="s">
        <v>180</v>
      </c>
      <c r="C7" s="308" t="s">
        <v>532</v>
      </c>
      <c r="D7" s="309" t="e">
        <f>'Situatii finan.-simple+complete'!D53/'Situatii finan.-simple+complete'!D83</f>
        <v>#DIV/0!</v>
      </c>
      <c r="E7" s="309" t="e">
        <f>'Situatii finan.-simple+complete'!E53/'Situatii finan.-simple+complete'!E83</f>
        <v>#DIV/0!</v>
      </c>
      <c r="F7" s="309" t="e">
        <f>'Situatii finan.-simple+complete'!F53/'Situatii finan.-simple+complete'!F83</f>
        <v>#DIV/0!</v>
      </c>
      <c r="G7" s="310"/>
      <c r="H7" s="307" t="s">
        <v>182</v>
      </c>
    </row>
    <row r="8" spans="1:9" s="311" customFormat="1" ht="24" outlineLevel="1" x14ac:dyDescent="0.25">
      <c r="A8" s="306">
        <v>2</v>
      </c>
      <c r="B8" s="307" t="s">
        <v>183</v>
      </c>
      <c r="C8" s="308" t="s">
        <v>533</v>
      </c>
      <c r="D8" s="309" t="e">
        <f>'Situatii finan.-simple+complete'!D82/'Situatii finan.-simple+complete'!D83</f>
        <v>#DIV/0!</v>
      </c>
      <c r="E8" s="309" t="e">
        <f>'Situatii finan.-simple+complete'!E82/'Situatii finan.-simple+complete'!E83</f>
        <v>#DIV/0!</v>
      </c>
      <c r="F8" s="309" t="e">
        <f>'Situatii finan.-simple+complete'!F82/'Situatii finan.-simple+complete'!F83</f>
        <v>#DIV/0!</v>
      </c>
      <c r="G8" s="310"/>
      <c r="H8" s="307" t="s">
        <v>185</v>
      </c>
    </row>
    <row r="9" spans="1:9" s="311" customFormat="1" ht="36" outlineLevel="1" x14ac:dyDescent="0.25">
      <c r="A9" s="306">
        <v>3</v>
      </c>
      <c r="B9" s="307" t="s">
        <v>186</v>
      </c>
      <c r="C9" s="308" t="s">
        <v>534</v>
      </c>
      <c r="D9" s="309" t="e">
        <f>('Situatii finan.-simple+complete'!D52+'Situatii finan.-simple+complete'!D71)/'Situatii finan.-simple+complete'!D83</f>
        <v>#DIV/0!</v>
      </c>
      <c r="E9" s="309" t="e">
        <f>('Situatii finan.-simple+complete'!E52+'Situatii finan.-simple+complete'!E71)/'Situatii finan.-simple+complete'!E83</f>
        <v>#DIV/0!</v>
      </c>
      <c r="F9" s="309" t="e">
        <f>('Situatii finan.-simple+complete'!F52+'Situatii finan.-simple+complete'!F71)/'Situatii finan.-simple+complete'!F83</f>
        <v>#DIV/0!</v>
      </c>
      <c r="G9" s="310"/>
      <c r="H9" s="307" t="s">
        <v>188</v>
      </c>
    </row>
    <row r="10" spans="1:9" s="311" customFormat="1" ht="36" outlineLevel="1" x14ac:dyDescent="0.25">
      <c r="A10" s="306">
        <v>4</v>
      </c>
      <c r="B10" s="307" t="s">
        <v>189</v>
      </c>
      <c r="C10" s="312" t="s">
        <v>190</v>
      </c>
      <c r="D10" s="309" t="e">
        <f>'Situatii finan.-simple+complete'!D81/'Situatii finan.-simple+complete'!D83</f>
        <v>#DIV/0!</v>
      </c>
      <c r="E10" s="309" t="e">
        <f>'Situatii finan.-simple+complete'!E81/'Situatii finan.-simple+complete'!E83</f>
        <v>#DIV/0!</v>
      </c>
      <c r="F10" s="309" t="e">
        <f>'Situatii finan.-simple+complete'!F81/'Situatii finan.-simple+complete'!F83</f>
        <v>#DIV/0!</v>
      </c>
      <c r="G10" s="310"/>
      <c r="H10" s="307" t="s">
        <v>191</v>
      </c>
    </row>
    <row r="11" spans="1:9" s="311" customFormat="1" ht="24" outlineLevel="1" x14ac:dyDescent="0.25">
      <c r="A11" s="306">
        <v>5</v>
      </c>
      <c r="B11" s="307" t="s">
        <v>192</v>
      </c>
      <c r="C11" s="308" t="s">
        <v>193</v>
      </c>
      <c r="D11" s="309" t="e">
        <f>'Situatii finan.-simple+complete'!D61/'Situatii finan.-simple+complete'!D83</f>
        <v>#DIV/0!</v>
      </c>
      <c r="E11" s="309" t="e">
        <f>'Situatii finan.-simple+complete'!E61/'Situatii finan.-simple+complete'!E83</f>
        <v>#DIV/0!</v>
      </c>
      <c r="F11" s="309" t="e">
        <f>'Situatii finan.-simple+complete'!F61/'Situatii finan.-simple+complete'!F83</f>
        <v>#DIV/0!</v>
      </c>
      <c r="G11" s="310"/>
      <c r="H11" s="307" t="s">
        <v>194</v>
      </c>
    </row>
    <row r="12" spans="1:9" s="311" customFormat="1" ht="60" outlineLevel="1" x14ac:dyDescent="0.25">
      <c r="A12" s="306">
        <v>6</v>
      </c>
      <c r="B12" s="307" t="s">
        <v>195</v>
      </c>
      <c r="C12" s="308" t="s">
        <v>196</v>
      </c>
      <c r="D12" s="313" t="e">
        <f>('Situatii finan.-simple+complete'!D106)/'Situatii finan.-simple+complete'!D146</f>
        <v>#DIV/0!</v>
      </c>
      <c r="E12" s="313" t="e">
        <f>('Situatii finan.-simple+complete'!E106)/'Situatii finan.-simple+complete'!E146</f>
        <v>#DIV/0!</v>
      </c>
      <c r="F12" s="313" t="e">
        <f>('Situatii finan.-simple+complete'!F106)/'Situatii finan.-simple+complete'!F146</f>
        <v>#DIV/0!</v>
      </c>
      <c r="G12" s="314" t="s">
        <v>197</v>
      </c>
      <c r="H12" s="307" t="s">
        <v>535</v>
      </c>
    </row>
    <row r="13" spans="1:9" s="311" customFormat="1" ht="48" outlineLevel="1" x14ac:dyDescent="0.25">
      <c r="A13" s="306">
        <v>7</v>
      </c>
      <c r="B13" s="307" t="s">
        <v>199</v>
      </c>
      <c r="C13" s="308" t="s">
        <v>536</v>
      </c>
      <c r="D13" s="313" t="e">
        <f>('Situatii finan.-simple+complete'!D121+'Situatii finan.-simple+complete'!D139)/'Situatii finan.-simple+complete'!D146</f>
        <v>#DIV/0!</v>
      </c>
      <c r="E13" s="313" t="e">
        <f>('Situatii finan.-simple+complete'!E121+'Situatii finan.-simple+complete'!E139)/'Situatii finan.-simple+complete'!E146</f>
        <v>#DIV/0!</v>
      </c>
      <c r="F13" s="313" t="e">
        <f>('Situatii finan.-simple+complete'!F121+'Situatii finan.-simple+complete'!F139)/'Situatii finan.-simple+complete'!F146</f>
        <v>#DIV/0!</v>
      </c>
      <c r="G13" s="314" t="s">
        <v>201</v>
      </c>
      <c r="H13" s="307" t="s">
        <v>537</v>
      </c>
      <c r="I13" s="315">
        <v>0.5</v>
      </c>
    </row>
    <row r="14" spans="1:9" s="311" customFormat="1" ht="48" outlineLevel="1" x14ac:dyDescent="0.25">
      <c r="A14" s="306">
        <v>8</v>
      </c>
      <c r="B14" s="307" t="s">
        <v>203</v>
      </c>
      <c r="C14" s="308" t="s">
        <v>538</v>
      </c>
      <c r="D14" s="309" t="e">
        <f>'Situatii finan.-simple+complete'!D139/('Situatii finan.-simple+complete'!D121+'Situatii finan.-simple+complete'!D139)</f>
        <v>#DIV/0!</v>
      </c>
      <c r="E14" s="309" t="e">
        <f>'Situatii finan.-simple+complete'!E139/('Situatii finan.-simple+complete'!E121+'Situatii finan.-simple+complete'!E139)</f>
        <v>#DIV/0!</v>
      </c>
      <c r="F14" s="309" t="e">
        <f>'Situatii finan.-simple+complete'!F139/('Situatii finan.-simple+complete'!F121+'Situatii finan.-simple+complete'!F139)</f>
        <v>#DIV/0!</v>
      </c>
      <c r="G14" s="310"/>
      <c r="H14" s="307" t="s">
        <v>539</v>
      </c>
    </row>
    <row r="15" spans="1:9" x14ac:dyDescent="0.2">
      <c r="A15" s="303" t="s">
        <v>206</v>
      </c>
      <c r="B15" s="295"/>
      <c r="C15" s="295"/>
      <c r="D15" s="316"/>
      <c r="E15" s="316"/>
      <c r="F15" s="316"/>
      <c r="G15" s="317"/>
      <c r="H15" s="298"/>
    </row>
    <row r="16" spans="1:9" s="311" customFormat="1" ht="24" outlineLevel="1" x14ac:dyDescent="0.25">
      <c r="A16" s="306">
        <v>9</v>
      </c>
      <c r="B16" s="307" t="s">
        <v>207</v>
      </c>
      <c r="C16" s="308" t="s">
        <v>540</v>
      </c>
      <c r="D16" s="313" t="e">
        <f>'Situatii finan.-simple+complete'!D83/('Situatii finan.-simple+complete'!D139+'Situatii finan.-simple+complete'!D121)</f>
        <v>#DIV/0!</v>
      </c>
      <c r="E16" s="313" t="e">
        <f>'Situatii finan.-simple+complete'!E83/('Situatii finan.-simple+complete'!E139+'Situatii finan.-simple+complete'!E121)</f>
        <v>#DIV/0!</v>
      </c>
      <c r="F16" s="313" t="e">
        <f>'Situatii finan.-simple+complete'!F83/('Situatii finan.-simple+complete'!F139+'Situatii finan.-simple+complete'!F121)</f>
        <v>#DIV/0!</v>
      </c>
      <c r="G16" s="314" t="s">
        <v>209</v>
      </c>
      <c r="H16" s="307" t="s">
        <v>541</v>
      </c>
    </row>
    <row r="17" spans="1:8" s="311" customFormat="1" ht="24" outlineLevel="1" x14ac:dyDescent="0.25">
      <c r="A17" s="306">
        <v>10</v>
      </c>
      <c r="B17" s="307" t="s">
        <v>542</v>
      </c>
      <c r="C17" s="308" t="s">
        <v>543</v>
      </c>
      <c r="D17" s="313" t="e">
        <f>('Situatii finan.-simple+complete'!D121+'Situatii finan.-simple+complete'!D139)/'Situatii finan.-simple+complete'!D83</f>
        <v>#DIV/0!</v>
      </c>
      <c r="E17" s="313" t="e">
        <f>('Situatii finan.-simple+complete'!E121+'Situatii finan.-simple+complete'!E139)/'Situatii finan.-simple+complete'!E83</f>
        <v>#DIV/0!</v>
      </c>
      <c r="F17" s="313" t="e">
        <f>('Situatii finan.-simple+complete'!F121+'Situatii finan.-simple+complete'!F139)/'Situatii finan.-simple+complete'!F83</f>
        <v>#DIV/0!</v>
      </c>
      <c r="G17" s="314" t="s">
        <v>201</v>
      </c>
      <c r="H17" s="307" t="s">
        <v>213</v>
      </c>
    </row>
    <row r="18" spans="1:8" s="311" customFormat="1" ht="48" outlineLevel="1" x14ac:dyDescent="0.25">
      <c r="A18" s="306">
        <v>11</v>
      </c>
      <c r="B18" s="307" t="s">
        <v>214</v>
      </c>
      <c r="C18" s="308" t="s">
        <v>544</v>
      </c>
      <c r="D18" s="313" t="e">
        <f>('Situatii finan.-simple+complete'!D121+'Situatii finan.-simple+complete'!D139)/'Situatii finan.-simple+complete'!D106</f>
        <v>#DIV/0!</v>
      </c>
      <c r="E18" s="313" t="e">
        <f>('Situatii finan.-simple+complete'!E121+'Situatii finan.-simple+complete'!E139)/'Situatii finan.-simple+complete'!E106</f>
        <v>#DIV/0!</v>
      </c>
      <c r="F18" s="313" t="e">
        <f>('Situatii finan.-simple+complete'!F121+'Situatii finan.-simple+complete'!F139)/'Situatii finan.-simple+complete'!F106</f>
        <v>#DIV/0!</v>
      </c>
      <c r="G18" s="314" t="s">
        <v>216</v>
      </c>
      <c r="H18" s="307" t="s">
        <v>545</v>
      </c>
    </row>
    <row r="19" spans="1:8" s="311" customFormat="1" ht="48" outlineLevel="1" x14ac:dyDescent="0.25">
      <c r="A19" s="306">
        <v>12</v>
      </c>
      <c r="B19" s="307" t="s">
        <v>218</v>
      </c>
      <c r="C19" s="308" t="s">
        <v>546</v>
      </c>
      <c r="D19" s="313" t="e">
        <f>('Situatii finan.-simple+complete'!D108+'Situatii finan.-simple+complete'!D123)/'Situatii finan.-simple+complete'!D106</f>
        <v>#DIV/0!</v>
      </c>
      <c r="E19" s="313" t="e">
        <f>('Situatii finan.-simple+complete'!E108+'Situatii finan.-simple+complete'!E123)/'Situatii finan.-simple+complete'!E106</f>
        <v>#DIV/0!</v>
      </c>
      <c r="F19" s="313" t="e">
        <f>('Situatii finan.-simple+complete'!F108+'Situatii finan.-simple+complete'!F123)/'Situatii finan.-simple+complete'!F106</f>
        <v>#DIV/0!</v>
      </c>
      <c r="G19" s="314" t="s">
        <v>220</v>
      </c>
      <c r="H19" s="307" t="s">
        <v>547</v>
      </c>
    </row>
    <row r="20" spans="1:8" s="311" customFormat="1" ht="96" outlineLevel="1" x14ac:dyDescent="0.25">
      <c r="A20" s="306">
        <v>13</v>
      </c>
      <c r="B20" s="307" t="s">
        <v>222</v>
      </c>
      <c r="C20" s="308" t="s">
        <v>548</v>
      </c>
      <c r="D20" s="309" t="e">
        <f>'Situatii finan.-simple+complete'!D82/'Situatii finan.-simple+complete'!D139</f>
        <v>#DIV/0!</v>
      </c>
      <c r="E20" s="309" t="e">
        <f>'Situatii finan.-simple+complete'!E82/'Situatii finan.-simple+complete'!E139</f>
        <v>#DIV/0!</v>
      </c>
      <c r="F20" s="309" t="e">
        <f>'Situatii finan.-simple+complete'!F82/'Situatii finan.-simple+complete'!F139</f>
        <v>#DIV/0!</v>
      </c>
      <c r="G20" s="314" t="s">
        <v>224</v>
      </c>
      <c r="H20" s="307" t="s">
        <v>549</v>
      </c>
    </row>
    <row r="21" spans="1:8" ht="36" outlineLevel="1" x14ac:dyDescent="0.2">
      <c r="A21" s="306">
        <v>14</v>
      </c>
      <c r="B21" s="307" t="s">
        <v>226</v>
      </c>
      <c r="C21" s="308" t="s">
        <v>227</v>
      </c>
      <c r="D21" s="318" t="e">
        <f>('Situatii finan.-simple+complete'!D82-'Situatii finan.-simple+complete'!D61)/'Situatii finan.-simple+complete'!D139</f>
        <v>#DIV/0!</v>
      </c>
      <c r="E21" s="318" t="e">
        <f>('Situatii finan.-simple+complete'!E82-'Situatii finan.-simple+complete'!E61)/'Situatii finan.-simple+complete'!E139</f>
        <v>#DIV/0!</v>
      </c>
      <c r="F21" s="318" t="e">
        <f>('Situatii finan.-simple+complete'!F82-'Situatii finan.-simple+complete'!F61)/'Situatii finan.-simple+complete'!F139</f>
        <v>#DIV/0!</v>
      </c>
      <c r="G21" s="310" t="s">
        <v>228</v>
      </c>
      <c r="H21" s="307" t="s">
        <v>550</v>
      </c>
    </row>
    <row r="22" spans="1:8" ht="36" outlineLevel="1" x14ac:dyDescent="0.2">
      <c r="A22" s="306">
        <v>15</v>
      </c>
      <c r="B22" s="307" t="s">
        <v>230</v>
      </c>
      <c r="C22" s="308" t="s">
        <v>231</v>
      </c>
      <c r="D22" s="318" t="e">
        <f>'Situatii finan.-simple+complete'!D81/'Situatii finan.-simple+complete'!D139</f>
        <v>#DIV/0!</v>
      </c>
      <c r="E22" s="318" t="e">
        <f>'Situatii finan.-simple+complete'!E81/'Situatii finan.-simple+complete'!E139</f>
        <v>#DIV/0!</v>
      </c>
      <c r="F22" s="318" t="e">
        <f>'Situatii finan.-simple+complete'!F81/'Situatii finan.-simple+complete'!F139</f>
        <v>#DIV/0!</v>
      </c>
      <c r="G22" s="310" t="s">
        <v>232</v>
      </c>
      <c r="H22" s="319" t="s">
        <v>551</v>
      </c>
    </row>
    <row r="23" spans="1:8" s="311" customFormat="1" ht="72" outlineLevel="1" x14ac:dyDescent="0.25">
      <c r="A23" s="306">
        <v>16</v>
      </c>
      <c r="B23" s="307" t="s">
        <v>234</v>
      </c>
      <c r="C23" s="308" t="s">
        <v>552</v>
      </c>
      <c r="D23" s="313" t="e">
        <f>'Situatii finan.-simple+complete'!D216/('Situatii finan.-simple+complete'!D121+'Situatii finan.-simple+complete'!D139)</f>
        <v>#DIV/0!</v>
      </c>
      <c r="E23" s="313" t="e">
        <f>'Situatii finan.-simple+complete'!E216/('Situatii finan.-simple+complete'!E121+'Situatii finan.-simple+complete'!E139)</f>
        <v>#DIV/0!</v>
      </c>
      <c r="F23" s="313" t="e">
        <f>'Situatii finan.-simple+complete'!F216/('Situatii finan.-simple+complete'!F121+'Situatii finan.-simple+complete'!F139)</f>
        <v>#DIV/0!</v>
      </c>
      <c r="G23" s="314" t="s">
        <v>236</v>
      </c>
      <c r="H23" s="307" t="s">
        <v>553</v>
      </c>
    </row>
    <row r="24" spans="1:8" s="311" customFormat="1" ht="48" outlineLevel="1" x14ac:dyDescent="0.25">
      <c r="A24" s="306">
        <v>17</v>
      </c>
      <c r="B24" s="307" t="s">
        <v>238</v>
      </c>
      <c r="C24" s="308" t="s">
        <v>239</v>
      </c>
      <c r="D24" s="320">
        <f>'Situatii finan.-simple+complete'!D82-'Situatii finan.-simple+complete'!D139</f>
        <v>0</v>
      </c>
      <c r="E24" s="320">
        <f>'Situatii finan.-simple+complete'!E82-'Situatii finan.-simple+complete'!E139</f>
        <v>0</v>
      </c>
      <c r="F24" s="320">
        <f>'Situatii finan.-simple+complete'!F82-'Situatii finan.-simple+complete'!F139</f>
        <v>0</v>
      </c>
      <c r="G24" s="314" t="s">
        <v>240</v>
      </c>
      <c r="H24" s="307" t="s">
        <v>554</v>
      </c>
    </row>
    <row r="25" spans="1:8" s="311" customFormat="1" outlineLevel="1" x14ac:dyDescent="0.25">
      <c r="A25" s="306">
        <v>18</v>
      </c>
      <c r="B25" s="307" t="s">
        <v>242</v>
      </c>
      <c r="C25" s="308"/>
      <c r="D25" s="320">
        <f>'Situatii finan.-simple+complete'!D216</f>
        <v>0</v>
      </c>
      <c r="E25" s="320">
        <f>'Situatii finan.-simple+complete'!E216</f>
        <v>0</v>
      </c>
      <c r="F25" s="320">
        <f>'Situatii finan.-simple+complete'!F216</f>
        <v>0</v>
      </c>
      <c r="G25" s="321"/>
      <c r="H25" s="307"/>
    </row>
    <row r="26" spans="1:8" s="311" customFormat="1" ht="24" outlineLevel="1" x14ac:dyDescent="0.25">
      <c r="A26" s="306">
        <v>19</v>
      </c>
      <c r="B26" s="307" t="s">
        <v>243</v>
      </c>
      <c r="C26" s="308"/>
      <c r="D26" s="320">
        <f>'Situatii finan.-simple+complete'!D224</f>
        <v>0</v>
      </c>
      <c r="E26" s="320">
        <f>'Situatii finan.-simple+complete'!E224</f>
        <v>0</v>
      </c>
      <c r="F26" s="320">
        <f>'Situatii finan.-simple+complete'!F224</f>
        <v>0</v>
      </c>
      <c r="G26" s="321"/>
      <c r="H26" s="307"/>
    </row>
    <row r="27" spans="1:8" s="311" customFormat="1" outlineLevel="1" x14ac:dyDescent="0.25">
      <c r="A27" s="306">
        <v>20</v>
      </c>
      <c r="B27" s="307" t="s">
        <v>244</v>
      </c>
      <c r="C27" s="308"/>
      <c r="D27" s="320">
        <f>'Situatii finan.-simple+complete'!D232</f>
        <v>0</v>
      </c>
      <c r="E27" s="320">
        <f>'Situatii finan.-simple+complete'!E232</f>
        <v>0</v>
      </c>
      <c r="F27" s="320">
        <f>'Situatii finan.-simple+complete'!F232</f>
        <v>0</v>
      </c>
      <c r="G27" s="321"/>
      <c r="H27" s="307"/>
    </row>
    <row r="28" spans="1:8" s="311" customFormat="1" outlineLevel="1" x14ac:dyDescent="0.25">
      <c r="A28" s="306">
        <v>21</v>
      </c>
      <c r="B28" s="307" t="s">
        <v>245</v>
      </c>
      <c r="C28" s="308"/>
      <c r="D28" s="320">
        <f>'Situatii finan.-simple+complete'!D233</f>
        <v>0</v>
      </c>
      <c r="E28" s="320">
        <f>'Situatii finan.-simple+complete'!E233</f>
        <v>0</v>
      </c>
      <c r="F28" s="320">
        <f>'Situatii finan.-simple+complete'!F233</f>
        <v>0</v>
      </c>
      <c r="G28" s="321"/>
      <c r="H28" s="307"/>
    </row>
    <row r="29" spans="1:8" x14ac:dyDescent="0.2">
      <c r="A29" s="303" t="s">
        <v>246</v>
      </c>
      <c r="B29" s="295"/>
      <c r="C29" s="295"/>
      <c r="D29" s="322"/>
      <c r="E29" s="322"/>
      <c r="F29" s="322"/>
      <c r="G29" s="323"/>
      <c r="H29" s="298"/>
    </row>
    <row r="30" spans="1:8" s="311" customFormat="1" ht="24" outlineLevel="1" x14ac:dyDescent="0.25">
      <c r="A30" s="306">
        <v>22</v>
      </c>
      <c r="B30" s="307" t="s">
        <v>247</v>
      </c>
      <c r="C30" s="308" t="s">
        <v>555</v>
      </c>
      <c r="D30" s="324" t="e">
        <f>'Situatii finan.-simple+complete'!D154/'Situatii finan.-simple+complete'!D63</f>
        <v>#DIV/0!</v>
      </c>
      <c r="E30" s="324" t="e">
        <f>'Situatii finan.-simple+complete'!E154/'Situatii finan.-simple+complete'!E63</f>
        <v>#DIV/0!</v>
      </c>
      <c r="F30" s="324" t="e">
        <f>'Situatii finan.-simple+complete'!F154/'Situatii finan.-simple+complete'!F63</f>
        <v>#DIV/0!</v>
      </c>
      <c r="G30" s="325"/>
      <c r="H30" s="326"/>
    </row>
    <row r="31" spans="1:8" s="311" customFormat="1" ht="24" outlineLevel="1" x14ac:dyDescent="0.25">
      <c r="A31" s="306">
        <v>23</v>
      </c>
      <c r="B31" s="307" t="s">
        <v>249</v>
      </c>
      <c r="C31" s="308" t="s">
        <v>556</v>
      </c>
      <c r="D31" s="313" t="e">
        <f>('Situatii finan.-simple+complete'!D63*365)/'Situatii finan.-simple+complete'!D154</f>
        <v>#DIV/0!</v>
      </c>
      <c r="E31" s="313" t="e">
        <f>('Situatii finan.-simple+complete'!E63*365)/'Situatii finan.-simple+complete'!E154</f>
        <v>#DIV/0!</v>
      </c>
      <c r="F31" s="313" t="e">
        <f>('Situatii finan.-simple+complete'!F63*365)/'Situatii finan.-simple+complete'!F154</f>
        <v>#DIV/0!</v>
      </c>
      <c r="G31" s="314"/>
      <c r="H31" s="307" t="s">
        <v>251</v>
      </c>
    </row>
    <row r="32" spans="1:8" s="311" customFormat="1" ht="24" outlineLevel="1" x14ac:dyDescent="0.25">
      <c r="A32" s="306">
        <v>24</v>
      </c>
      <c r="B32" s="307" t="s">
        <v>252</v>
      </c>
      <c r="C32" s="308" t="s">
        <v>253</v>
      </c>
      <c r="D32" s="313" t="e">
        <f>'Situatii finan.-simple+complete'!D154/'Situatii finan.-simple+complete'!D139</f>
        <v>#DIV/0!</v>
      </c>
      <c r="E32" s="313" t="e">
        <f>'Situatii finan.-simple+complete'!E154/'Situatii finan.-simple+complete'!E139</f>
        <v>#DIV/0!</v>
      </c>
      <c r="F32" s="313" t="e">
        <f>'Situatii finan.-simple+complete'!F154/'Situatii finan.-simple+complete'!F139</f>
        <v>#DIV/0!</v>
      </c>
      <c r="G32" s="314"/>
      <c r="H32" s="326"/>
    </row>
    <row r="33" spans="1:10" s="311" customFormat="1" ht="60" outlineLevel="1" x14ac:dyDescent="0.25">
      <c r="A33" s="306">
        <v>25</v>
      </c>
      <c r="B33" s="307" t="s">
        <v>254</v>
      </c>
      <c r="C33" s="308" t="s">
        <v>557</v>
      </c>
      <c r="D33" s="327" t="e">
        <f>365/D32</f>
        <v>#DIV/0!</v>
      </c>
      <c r="E33" s="327" t="e">
        <f>365/E32</f>
        <v>#DIV/0!</v>
      </c>
      <c r="F33" s="327" t="e">
        <f>365/F32</f>
        <v>#DIV/0!</v>
      </c>
      <c r="G33" s="328"/>
      <c r="H33" s="307" t="s">
        <v>256</v>
      </c>
    </row>
    <row r="34" spans="1:10" x14ac:dyDescent="0.2">
      <c r="A34" s="303" t="s">
        <v>257</v>
      </c>
      <c r="B34" s="295"/>
      <c r="C34" s="295"/>
      <c r="D34" s="322"/>
      <c r="E34" s="322"/>
      <c r="F34" s="322"/>
      <c r="G34" s="323"/>
      <c r="H34" s="298"/>
    </row>
    <row r="35" spans="1:10" s="311" customFormat="1" ht="48" outlineLevel="1" x14ac:dyDescent="0.25">
      <c r="A35" s="306">
        <v>26</v>
      </c>
      <c r="B35" s="307" t="s">
        <v>73</v>
      </c>
      <c r="C35" s="308" t="s">
        <v>258</v>
      </c>
      <c r="D35" s="329">
        <f>'Situatii finan.-simple+complete'!D201+'Situatii finan.-simple+complete'!D200+'Situatii finan.-simple+complete'!D212+'Situatii finan.-simple+complete'!D284</f>
        <v>0</v>
      </c>
      <c r="E35" s="329">
        <f>'Situatii finan.-simple+complete'!E201+'Situatii finan.-simple+complete'!E200+'Situatii finan.-simple+complete'!E212+'Situatii finan.-simple+complete'!E284</f>
        <v>0</v>
      </c>
      <c r="F35" s="329">
        <f>'Situatii finan.-simple+complete'!F201+'Situatii finan.-simple+complete'!F200+'Situatii finan.-simple+complete'!F212+'Situatii finan.-simple+complete'!F284</f>
        <v>0</v>
      </c>
      <c r="G35" s="330"/>
      <c r="H35" s="307"/>
    </row>
    <row r="36" spans="1:10" s="311" customFormat="1" ht="36" outlineLevel="1" x14ac:dyDescent="0.25">
      <c r="A36" s="306">
        <v>27</v>
      </c>
      <c r="B36" s="307" t="s">
        <v>38</v>
      </c>
      <c r="C36" s="308" t="s">
        <v>558</v>
      </c>
      <c r="D36" s="331" t="e">
        <f>('Situatii finan.-simple+complete'!D170/'Situatii finan.-simple+complete'!D154)*100</f>
        <v>#DIV/0!</v>
      </c>
      <c r="E36" s="331" t="e">
        <f>('Situatii finan.-simple+complete'!E170/'Situatii finan.-simple+complete'!E154)*100</f>
        <v>#DIV/0!</v>
      </c>
      <c r="F36" s="331" t="e">
        <f>('Situatii finan.-simple+complete'!F170/'Situatii finan.-simple+complete'!F154)*100</f>
        <v>#DIV/0!</v>
      </c>
      <c r="G36" s="332" t="s">
        <v>260</v>
      </c>
      <c r="H36" s="307" t="s">
        <v>559</v>
      </c>
    </row>
    <row r="37" spans="1:10" s="311" customFormat="1" ht="24" outlineLevel="1" x14ac:dyDescent="0.25">
      <c r="A37" s="306">
        <v>28</v>
      </c>
      <c r="B37" s="307" t="s">
        <v>262</v>
      </c>
      <c r="C37" s="308" t="s">
        <v>263</v>
      </c>
      <c r="D37" s="331" t="e">
        <f>('Situatii finan.-simple+complete'!D201/('Situatii finan.-simple+complete'!D162+'Situatii finan.-simple+complete'!D172+'Situatii finan.-simple+complete'!D173+'Situatii finan.-simple+complete'!D174))*100</f>
        <v>#DIV/0!</v>
      </c>
      <c r="E37" s="331" t="e">
        <f>('Situatii finan.-simple+complete'!E201/('Situatii finan.-simple+complete'!E162+'Situatii finan.-simple+complete'!E172+'Situatii finan.-simple+complete'!E173+'Situatii finan.-simple+complete'!E174))*100</f>
        <v>#DIV/0!</v>
      </c>
      <c r="F37" s="331" t="e">
        <f>('Situatii finan.-simple+complete'!F201/('Situatii finan.-simple+complete'!F162+'Situatii finan.-simple+complete'!F172+'Situatii finan.-simple+complete'!F173+'Situatii finan.-simple+complete'!F174))*100</f>
        <v>#DIV/0!</v>
      </c>
      <c r="G37" s="332"/>
      <c r="H37" s="326" t="s">
        <v>264</v>
      </c>
    </row>
    <row r="38" spans="1:10" s="311" customFormat="1" ht="48" outlineLevel="1" x14ac:dyDescent="0.25">
      <c r="A38" s="306">
        <v>29</v>
      </c>
      <c r="B38" s="307" t="s">
        <v>265</v>
      </c>
      <c r="C38" s="308" t="s">
        <v>560</v>
      </c>
      <c r="D38" s="331" t="e">
        <f>('Situatii finan.-simple+complete'!D201/'Situatii finan.-simple+complete'!D83)*100</f>
        <v>#DIV/0!</v>
      </c>
      <c r="E38" s="331" t="e">
        <f>('Situatii finan.-simple+complete'!E201/'Situatii finan.-simple+complete'!E83)*100</f>
        <v>#DIV/0!</v>
      </c>
      <c r="F38" s="331" t="e">
        <f>('Situatii finan.-simple+complete'!F201/'Situatii finan.-simple+complete'!F83)*100</f>
        <v>#DIV/0!</v>
      </c>
      <c r="G38" s="332"/>
      <c r="H38" s="307" t="s">
        <v>267</v>
      </c>
    </row>
    <row r="39" spans="1:10" s="311" customFormat="1" ht="38.25" outlineLevel="1" x14ac:dyDescent="0.25">
      <c r="A39" s="306">
        <v>30</v>
      </c>
      <c r="B39" s="307" t="s">
        <v>268</v>
      </c>
      <c r="C39" s="308" t="s">
        <v>561</v>
      </c>
      <c r="D39" s="331" t="str">
        <f>IF('Situatii finan.-simple+complete'!D106&lt;=0,"capital propriu &lt; 0 sau = 0",('Situatii finan.-simple+complete'!D201/'Situatii finan.-simple+complete'!D106)*100)</f>
        <v>capital propriu &lt; 0 sau = 0</v>
      </c>
      <c r="E39" s="331" t="str">
        <f>IF('Situatii finan.-simple+complete'!E106&lt;=0,"capital propriu &lt; 0 sau = 0",('Situatii finan.-simple+complete'!E201/'Situatii finan.-simple+complete'!E106)*100)</f>
        <v>capital propriu &lt; 0 sau = 0</v>
      </c>
      <c r="F39" s="331" t="str">
        <f>IF('Situatii finan.-simple+complete'!F106&lt;=0,"capital propriu &lt; 0 sau = 0",('Situatii finan.-simple+complete'!F201/'Situatii finan.-simple+complete'!F106)*100)</f>
        <v>capital propriu &lt; 0 sau = 0</v>
      </c>
      <c r="G39" s="332"/>
      <c r="H39" s="307" t="s">
        <v>270</v>
      </c>
    </row>
    <row r="40" spans="1:10" x14ac:dyDescent="0.2">
      <c r="A40" s="303" t="s">
        <v>74</v>
      </c>
      <c r="B40" s="295"/>
      <c r="C40" s="295"/>
      <c r="D40" s="333"/>
      <c r="E40" s="333"/>
      <c r="F40" s="333"/>
      <c r="G40" s="323"/>
      <c r="H40" s="298"/>
    </row>
    <row r="41" spans="1:10" ht="24" outlineLevel="1" x14ac:dyDescent="0.2">
      <c r="A41" s="306">
        <v>31</v>
      </c>
      <c r="B41" s="307" t="s">
        <v>160</v>
      </c>
      <c r="C41" s="334"/>
      <c r="D41" s="335">
        <f>'Situatii finan.-simple+complete'!D271</f>
        <v>0</v>
      </c>
      <c r="E41" s="335">
        <f>'Situatii finan.-simple+complete'!E271</f>
        <v>0</v>
      </c>
      <c r="F41" s="335">
        <f>'Situatii finan.-simple+complete'!F271</f>
        <v>0</v>
      </c>
      <c r="G41" s="336"/>
      <c r="H41" s="307"/>
    </row>
    <row r="42" spans="1:10" outlineLevel="1" x14ac:dyDescent="0.2">
      <c r="A42" s="306"/>
      <c r="B42" s="337" t="s">
        <v>70</v>
      </c>
      <c r="C42" s="334"/>
      <c r="D42" s="335">
        <f>'Situatii finan.-simple+complete'!D272</f>
        <v>0</v>
      </c>
      <c r="E42" s="335">
        <f>'Situatii finan.-simple+complete'!E272</f>
        <v>0</v>
      </c>
      <c r="F42" s="335">
        <f>'Situatii finan.-simple+complete'!F272</f>
        <v>0</v>
      </c>
      <c r="G42" s="336"/>
      <c r="H42" s="307"/>
    </row>
    <row r="43" spans="1:10" outlineLevel="1" x14ac:dyDescent="0.2">
      <c r="A43" s="306"/>
      <c r="B43" s="337" t="s">
        <v>71</v>
      </c>
      <c r="C43" s="334"/>
      <c r="D43" s="335">
        <f>'Situatii finan.-simple+complete'!D273</f>
        <v>0</v>
      </c>
      <c r="E43" s="335">
        <f>'Situatii finan.-simple+complete'!E273</f>
        <v>0</v>
      </c>
      <c r="F43" s="335">
        <f>'Situatii finan.-simple+complete'!F273</f>
        <v>0</v>
      </c>
      <c r="G43" s="336"/>
      <c r="H43" s="307"/>
    </row>
    <row r="44" spans="1:10" ht="24" outlineLevel="1" x14ac:dyDescent="0.2">
      <c r="A44" s="306">
        <v>32</v>
      </c>
      <c r="B44" s="307" t="s">
        <v>65</v>
      </c>
      <c r="C44" s="334"/>
      <c r="D44" s="335">
        <f>'Situatii finan.-simple+complete'!D274</f>
        <v>0</v>
      </c>
      <c r="E44" s="335">
        <f>'Situatii finan.-simple+complete'!E274</f>
        <v>0</v>
      </c>
      <c r="F44" s="335">
        <f>'Situatii finan.-simple+complete'!F274</f>
        <v>0</v>
      </c>
      <c r="G44" s="336"/>
      <c r="H44" s="307"/>
    </row>
    <row r="45" spans="1:10" outlineLevel="1" x14ac:dyDescent="0.2">
      <c r="A45" s="306">
        <v>33</v>
      </c>
      <c r="B45" s="307" t="s">
        <v>48</v>
      </c>
      <c r="C45" s="334"/>
      <c r="D45" s="335">
        <f>'Situatii finan.-simple+complete'!D275</f>
        <v>0</v>
      </c>
      <c r="E45" s="335">
        <f>'Situatii finan.-simple+complete'!E275</f>
        <v>0</v>
      </c>
      <c r="F45" s="335">
        <f>'Situatii finan.-simple+complete'!F275</f>
        <v>0</v>
      </c>
      <c r="G45" s="336"/>
      <c r="H45" s="307"/>
    </row>
    <row r="46" spans="1:10" ht="24" outlineLevel="1" x14ac:dyDescent="0.2">
      <c r="A46" s="306">
        <v>34</v>
      </c>
      <c r="B46" s="307" t="s">
        <v>77</v>
      </c>
      <c r="C46" s="334"/>
      <c r="D46" s="335">
        <f>'Situatii finan.-simple+complete'!D276</f>
        <v>0</v>
      </c>
      <c r="E46" s="335">
        <f>'Situatii finan.-simple+complete'!E276</f>
        <v>0</v>
      </c>
      <c r="F46" s="335">
        <f>'Situatii finan.-simple+complete'!F276</f>
        <v>0</v>
      </c>
      <c r="G46" s="336"/>
      <c r="H46" s="307"/>
      <c r="I46" s="290">
        <f>IF(D44=0,0,D45/D44-D46)</f>
        <v>0</v>
      </c>
      <c r="J46" s="290">
        <f>IF(E44=0,0,E45/E44-E46)</f>
        <v>0</v>
      </c>
    </row>
    <row r="47" spans="1:10" ht="36" outlineLevel="1" x14ac:dyDescent="0.2">
      <c r="A47" s="306">
        <v>35</v>
      </c>
      <c r="B47" s="307" t="s">
        <v>562</v>
      </c>
      <c r="C47" s="308" t="s">
        <v>272</v>
      </c>
      <c r="D47" s="335">
        <f>IF(D44=0,0,'Situatii finan.-simple+complete'!D154/'Indicatori - simple+complete '!D44)</f>
        <v>0</v>
      </c>
      <c r="E47" s="335">
        <f>IF(D44=0,0,'Situatii finan.-simple+complete'!E154/'Indicatori - simple+complete '!E44)</f>
        <v>0</v>
      </c>
      <c r="F47" s="335">
        <f>IF(E44=0,0,'Situatii finan.-simple+complete'!F154/'Indicatori - simple+complete '!F44)</f>
        <v>0</v>
      </c>
      <c r="G47" s="336"/>
      <c r="H47" s="307"/>
    </row>
    <row r="48" spans="1:10" ht="48" outlineLevel="1" x14ac:dyDescent="0.2">
      <c r="A48" s="306">
        <v>36</v>
      </c>
      <c r="B48" s="307" t="s">
        <v>563</v>
      </c>
      <c r="C48" s="308" t="s">
        <v>274</v>
      </c>
      <c r="D48" s="335">
        <f>IF(D44=0,0,'Situatii finan.-simple+complete'!D291/'Indicatori - simple+complete '!D44)</f>
        <v>0</v>
      </c>
      <c r="E48" s="335">
        <f>IF(E44=0,0,'Situatii finan.-simple+complete'!E291/'Indicatori - simple+complete '!E44)</f>
        <v>0</v>
      </c>
      <c r="F48" s="335">
        <f>IF(F44=0,0,'Situatii finan.-simple+complete'!F291/'Indicatori - simple+complete '!F44)</f>
        <v>0</v>
      </c>
      <c r="G48" s="336"/>
      <c r="H48" s="307"/>
    </row>
    <row r="49" spans="1:8" x14ac:dyDescent="0.2">
      <c r="A49" s="303" t="s">
        <v>173</v>
      </c>
      <c r="B49" s="295"/>
      <c r="C49" s="295"/>
      <c r="D49" s="333"/>
      <c r="E49" s="333"/>
      <c r="F49" s="333"/>
      <c r="G49" s="323"/>
      <c r="H49" s="298"/>
    </row>
    <row r="50" spans="1:8" ht="24" outlineLevel="1" x14ac:dyDescent="0.2">
      <c r="A50" s="306"/>
      <c r="B50" s="307" t="s">
        <v>174</v>
      </c>
      <c r="C50" s="308"/>
      <c r="D50" s="335">
        <f>'Situatii finan.-simple+complete'!D291</f>
        <v>0</v>
      </c>
      <c r="E50" s="335">
        <f>'Situatii finan.-simple+complete'!E291</f>
        <v>0</v>
      </c>
      <c r="F50" s="335">
        <f>'Situatii finan.-simple+complete'!F291</f>
        <v>0</v>
      </c>
      <c r="G50" s="336"/>
      <c r="H50" s="307"/>
    </row>
    <row r="51" spans="1:8" ht="21.75" customHeight="1" x14ac:dyDescent="0.2">
      <c r="A51" s="303"/>
      <c r="B51" s="295"/>
      <c r="C51" s="295"/>
      <c r="D51" s="333"/>
      <c r="E51" s="333"/>
      <c r="F51" s="333"/>
      <c r="G51" s="323"/>
      <c r="H51" s="298"/>
    </row>
    <row r="52" spans="1:8" ht="30" hidden="1" customHeight="1" outlineLevel="1" x14ac:dyDescent="0.2">
      <c r="A52" s="306"/>
      <c r="B52" s="307"/>
      <c r="C52" s="334"/>
      <c r="D52" s="335"/>
      <c r="E52" s="335"/>
      <c r="F52" s="335"/>
      <c r="G52" s="336"/>
      <c r="H52" s="307"/>
    </row>
    <row r="53" spans="1:8" ht="30" hidden="1" customHeight="1" outlineLevel="1" x14ac:dyDescent="0.2">
      <c r="A53" s="306"/>
      <c r="B53" s="307"/>
      <c r="C53" s="334"/>
      <c r="D53" s="338"/>
      <c r="E53" s="338"/>
      <c r="F53" s="338"/>
      <c r="G53" s="339"/>
      <c r="H53" s="307"/>
    </row>
    <row r="54" spans="1:8" collapsed="1" x14ac:dyDescent="0.2"/>
    <row r="57" spans="1:8" x14ac:dyDescent="0.2">
      <c r="A57" s="340"/>
      <c r="B57" s="441" t="s">
        <v>275</v>
      </c>
      <c r="C57" s="340"/>
      <c r="D57" s="341">
        <f>'Situatii finan.-simple+complete'!D154</f>
        <v>0</v>
      </c>
      <c r="E57" s="341">
        <f>'Situatii finan.-simple+complete'!E154</f>
        <v>0</v>
      </c>
      <c r="F57" s="341">
        <f>'Situatii finan.-simple+complete'!F154</f>
        <v>0</v>
      </c>
      <c r="G57" s="340"/>
    </row>
    <row r="58" spans="1:8" x14ac:dyDescent="0.2">
      <c r="A58" s="340"/>
      <c r="B58" s="441" t="s">
        <v>585</v>
      </c>
      <c r="C58" s="340"/>
      <c r="D58" s="341">
        <f>'Situatii finan.-simple+complete'!D171</f>
        <v>0</v>
      </c>
      <c r="E58" s="341">
        <f>'Situatii finan.-simple+complete'!E171</f>
        <v>0</v>
      </c>
      <c r="F58" s="341">
        <f>'Situatii finan.-simple+complete'!F171</f>
        <v>0</v>
      </c>
      <c r="G58" s="340"/>
    </row>
    <row r="59" spans="1:8" ht="25.5" x14ac:dyDescent="0.2">
      <c r="A59" s="340"/>
      <c r="B59" s="441" t="s">
        <v>586</v>
      </c>
      <c r="C59" s="340"/>
      <c r="D59" s="341">
        <f>'Situatii finan.-simple+complete'!D175</f>
        <v>0</v>
      </c>
      <c r="E59" s="341">
        <f>'Situatii finan.-simple+complete'!E175</f>
        <v>0</v>
      </c>
      <c r="F59" s="341">
        <f>'Situatii finan.-simple+complete'!F175</f>
        <v>0</v>
      </c>
      <c r="G59" s="340"/>
    </row>
    <row r="60" spans="1:8" x14ac:dyDescent="0.2">
      <c r="A60" s="340"/>
      <c r="B60" s="441" t="s">
        <v>587</v>
      </c>
      <c r="C60" s="340"/>
      <c r="D60" s="341">
        <f>'Situatii finan.-simple+complete'!D198</f>
        <v>0</v>
      </c>
      <c r="E60" s="341">
        <f>'Situatii finan.-simple+complete'!E198</f>
        <v>0</v>
      </c>
      <c r="F60" s="341">
        <f>'Situatii finan.-simple+complete'!F198</f>
        <v>0</v>
      </c>
      <c r="G60" s="340"/>
    </row>
    <row r="61" spans="1:8" x14ac:dyDescent="0.2">
      <c r="A61" s="340"/>
      <c r="B61" s="441" t="s">
        <v>588</v>
      </c>
      <c r="C61" s="340"/>
      <c r="D61" s="341">
        <f>'Situatii finan.-simple+complete'!D200</f>
        <v>0</v>
      </c>
      <c r="E61" s="341">
        <f>'Situatii finan.-simple+complete'!E200</f>
        <v>0</v>
      </c>
      <c r="F61" s="341">
        <f>'Situatii finan.-simple+complete'!F200</f>
        <v>0</v>
      </c>
      <c r="G61" s="340"/>
    </row>
    <row r="62" spans="1:8" x14ac:dyDescent="0.2">
      <c r="A62" s="340"/>
      <c r="B62" s="441" t="s">
        <v>276</v>
      </c>
      <c r="C62" s="340"/>
      <c r="D62" s="341">
        <f>'Situatii finan.-simple+complete'!D201</f>
        <v>0</v>
      </c>
      <c r="E62" s="341">
        <f>'Situatii finan.-simple+complete'!E201</f>
        <v>0</v>
      </c>
      <c r="F62" s="341">
        <f>'Situatii finan.-simple+complete'!F201</f>
        <v>0</v>
      </c>
      <c r="G62" s="340"/>
    </row>
    <row r="63" spans="1:8" x14ac:dyDescent="0.2">
      <c r="A63" s="340"/>
      <c r="B63" s="441" t="s">
        <v>277</v>
      </c>
      <c r="C63" s="340"/>
      <c r="D63" s="341">
        <f>'Situatii finan.-simple+complete'!D83</f>
        <v>0</v>
      </c>
      <c r="E63" s="341">
        <f>'Situatii finan.-simple+complete'!E83</f>
        <v>0</v>
      </c>
      <c r="F63" s="341">
        <f>'Situatii finan.-simple+complete'!F83</f>
        <v>0</v>
      </c>
      <c r="G63" s="340"/>
    </row>
    <row r="64" spans="1:8" x14ac:dyDescent="0.2">
      <c r="A64" s="340"/>
      <c r="B64" s="441" t="s">
        <v>36</v>
      </c>
      <c r="C64" s="340"/>
      <c r="D64" s="341">
        <f>'Situatii finan.-simple+complete'!D106</f>
        <v>0</v>
      </c>
      <c r="E64" s="341">
        <f>'Situatii finan.-simple+complete'!E106</f>
        <v>0</v>
      </c>
      <c r="F64" s="341">
        <f>'Situatii finan.-simple+complete'!F106</f>
        <v>0</v>
      </c>
      <c r="G64" s="340"/>
    </row>
    <row r="65" spans="1:7" x14ac:dyDescent="0.2">
      <c r="A65" s="340"/>
      <c r="B65" s="441" t="s">
        <v>278</v>
      </c>
      <c r="C65" s="340"/>
      <c r="D65" s="341">
        <f>'Situatii finan.-simple+complete'!D121+'Situatii finan.-simple+complete'!D139</f>
        <v>0</v>
      </c>
      <c r="E65" s="341">
        <f>'Situatii finan.-simple+complete'!E121+'Situatii finan.-simple+complete'!E139</f>
        <v>0</v>
      </c>
      <c r="F65" s="341">
        <f>'Situatii finan.-simple+complete'!F121+'Situatii finan.-simple+complete'!F139</f>
        <v>0</v>
      </c>
      <c r="G65" s="340"/>
    </row>
    <row r="66" spans="1:7" x14ac:dyDescent="0.2">
      <c r="A66" s="340"/>
      <c r="B66" s="441" t="s">
        <v>195</v>
      </c>
      <c r="C66" s="340"/>
      <c r="D66" s="341" t="e">
        <f>D12</f>
        <v>#DIV/0!</v>
      </c>
      <c r="E66" s="341" t="e">
        <f>E12</f>
        <v>#DIV/0!</v>
      </c>
      <c r="F66" s="341" t="e">
        <f>F12</f>
        <v>#DIV/0!</v>
      </c>
      <c r="G66" s="340"/>
    </row>
    <row r="67" spans="1:7" x14ac:dyDescent="0.2">
      <c r="A67" s="340"/>
      <c r="B67" s="441" t="s">
        <v>207</v>
      </c>
      <c r="C67" s="340"/>
      <c r="D67" s="341" t="e">
        <f>D16</f>
        <v>#DIV/0!</v>
      </c>
      <c r="E67" s="341" t="e">
        <f>E16</f>
        <v>#DIV/0!</v>
      </c>
      <c r="F67" s="341" t="e">
        <f>F16</f>
        <v>#DIV/0!</v>
      </c>
      <c r="G67" s="340"/>
    </row>
    <row r="68" spans="1:7" ht="25.5" x14ac:dyDescent="0.2">
      <c r="A68" s="340"/>
      <c r="B68" s="441" t="s">
        <v>279</v>
      </c>
      <c r="C68" s="340"/>
      <c r="D68" s="342" t="e">
        <f t="shared" ref="D68:E70" si="0">D18</f>
        <v>#DIV/0!</v>
      </c>
      <c r="E68" s="342" t="e">
        <f t="shared" si="0"/>
        <v>#DIV/0!</v>
      </c>
      <c r="F68" s="342" t="e">
        <f t="shared" ref="F68" si="1">F18</f>
        <v>#DIV/0!</v>
      </c>
      <c r="G68" s="340"/>
    </row>
    <row r="69" spans="1:7" ht="25.5" x14ac:dyDescent="0.2">
      <c r="A69" s="340"/>
      <c r="B69" s="441" t="s">
        <v>218</v>
      </c>
      <c r="C69" s="340"/>
      <c r="D69" s="342" t="e">
        <f t="shared" si="0"/>
        <v>#DIV/0!</v>
      </c>
      <c r="E69" s="342" t="e">
        <f t="shared" si="0"/>
        <v>#DIV/0!</v>
      </c>
      <c r="F69" s="342" t="e">
        <f>F19</f>
        <v>#DIV/0!</v>
      </c>
      <c r="G69" s="340"/>
    </row>
    <row r="70" spans="1:7" x14ac:dyDescent="0.2">
      <c r="A70" s="340"/>
      <c r="B70" s="441" t="s">
        <v>222</v>
      </c>
      <c r="C70" s="340"/>
      <c r="D70" s="342" t="e">
        <f t="shared" si="0"/>
        <v>#DIV/0!</v>
      </c>
      <c r="E70" s="342" t="e">
        <f t="shared" si="0"/>
        <v>#DIV/0!</v>
      </c>
      <c r="F70" s="342" t="e">
        <f>F20</f>
        <v>#DIV/0!</v>
      </c>
      <c r="G70" s="340"/>
    </row>
    <row r="71" spans="1:7" x14ac:dyDescent="0.2">
      <c r="A71" s="340"/>
      <c r="B71" s="441" t="s">
        <v>238</v>
      </c>
      <c r="C71" s="340"/>
      <c r="D71" s="343">
        <f>D24</f>
        <v>0</v>
      </c>
      <c r="E71" s="343">
        <f>E24</f>
        <v>0</v>
      </c>
      <c r="F71" s="343">
        <f t="shared" ref="F71" si="2">F24</f>
        <v>0</v>
      </c>
      <c r="G71" s="340"/>
    </row>
    <row r="72" spans="1:7" ht="25.5" x14ac:dyDescent="0.2">
      <c r="A72" s="340"/>
      <c r="B72" s="441" t="s">
        <v>249</v>
      </c>
      <c r="C72" s="340"/>
      <c r="D72" s="343" t="e">
        <f>D31</f>
        <v>#DIV/0!</v>
      </c>
      <c r="E72" s="343" t="e">
        <f>E31</f>
        <v>#DIV/0!</v>
      </c>
      <c r="F72" s="343" t="e">
        <f>F31</f>
        <v>#DIV/0!</v>
      </c>
      <c r="G72" s="340"/>
    </row>
    <row r="73" spans="1:7" ht="25.5" x14ac:dyDescent="0.2">
      <c r="A73" s="340"/>
      <c r="B73" s="441" t="s">
        <v>254</v>
      </c>
      <c r="C73" s="340"/>
      <c r="D73" s="343" t="e">
        <f>D33</f>
        <v>#DIV/0!</v>
      </c>
      <c r="E73" s="343" t="e">
        <f>E33</f>
        <v>#DIV/0!</v>
      </c>
      <c r="F73" s="343" t="e">
        <f>F33</f>
        <v>#DIV/0!</v>
      </c>
      <c r="G73" s="340"/>
    </row>
    <row r="74" spans="1:7" ht="38.25" x14ac:dyDescent="0.2">
      <c r="A74" s="340"/>
      <c r="B74" s="441" t="s">
        <v>594</v>
      </c>
      <c r="C74" s="340"/>
      <c r="D74" s="343" t="e">
        <f>D72/D73</f>
        <v>#DIV/0!</v>
      </c>
      <c r="E74" s="343" t="e">
        <f>E72/E73</f>
        <v>#DIV/0!</v>
      </c>
      <c r="F74" s="343" t="e">
        <f>F72/F73</f>
        <v>#DIV/0!</v>
      </c>
      <c r="G74" s="340"/>
    </row>
    <row r="75" spans="1:7" x14ac:dyDescent="0.2">
      <c r="A75" s="340"/>
      <c r="B75" s="441" t="s">
        <v>38</v>
      </c>
      <c r="C75" s="340"/>
      <c r="D75" s="344" t="e">
        <f t="shared" ref="D75:E75" si="3">D36</f>
        <v>#DIV/0!</v>
      </c>
      <c r="E75" s="344" t="e">
        <f t="shared" si="3"/>
        <v>#DIV/0!</v>
      </c>
      <c r="F75" s="344" t="e">
        <f t="shared" ref="F75" si="4">F36</f>
        <v>#DIV/0!</v>
      </c>
      <c r="G75" s="340"/>
    </row>
    <row r="76" spans="1:7" x14ac:dyDescent="0.2">
      <c r="A76" s="340"/>
      <c r="B76" s="441" t="s">
        <v>265</v>
      </c>
      <c r="C76" s="340"/>
      <c r="D76" s="344" t="e">
        <f t="shared" ref="D76:E76" si="5">D38</f>
        <v>#DIV/0!</v>
      </c>
      <c r="E76" s="344" t="e">
        <f t="shared" si="5"/>
        <v>#DIV/0!</v>
      </c>
      <c r="F76" s="344" t="e">
        <f t="shared" ref="F76" si="6">F38</f>
        <v>#DIV/0!</v>
      </c>
      <c r="G76" s="340"/>
    </row>
    <row r="77" spans="1:7" x14ac:dyDescent="0.2">
      <c r="A77" s="340"/>
      <c r="B77" s="441" t="s">
        <v>73</v>
      </c>
      <c r="C77" s="340"/>
      <c r="D77" s="341">
        <f>D35</f>
        <v>0</v>
      </c>
      <c r="E77" s="341">
        <f>E35</f>
        <v>0</v>
      </c>
      <c r="F77" s="341">
        <f>F35</f>
        <v>0</v>
      </c>
      <c r="G77" s="340"/>
    </row>
    <row r="78" spans="1:7" x14ac:dyDescent="0.2">
      <c r="A78" s="340"/>
      <c r="B78" s="441" t="s">
        <v>280</v>
      </c>
      <c r="C78" s="340"/>
      <c r="D78" s="343">
        <f t="shared" ref="D78:E78" si="7">D41</f>
        <v>0</v>
      </c>
      <c r="E78" s="343">
        <f t="shared" si="7"/>
        <v>0</v>
      </c>
      <c r="F78" s="343">
        <f t="shared" ref="F78" si="8">F41</f>
        <v>0</v>
      </c>
      <c r="G78" s="340"/>
    </row>
    <row r="79" spans="1:7" x14ac:dyDescent="0.2">
      <c r="A79" s="340"/>
      <c r="B79" s="441" t="s">
        <v>164</v>
      </c>
      <c r="C79" s="340"/>
      <c r="D79" s="343">
        <f t="shared" ref="D79:E79" si="9">D46</f>
        <v>0</v>
      </c>
      <c r="E79" s="343">
        <f t="shared" si="9"/>
        <v>0</v>
      </c>
      <c r="F79" s="343">
        <f t="shared" ref="F79" si="10">F46</f>
        <v>0</v>
      </c>
      <c r="G79" s="340"/>
    </row>
  </sheetData>
  <autoFilter ref="B4:E53" xr:uid="{00000000-0001-0000-2100-000000000000}"/>
  <mergeCells count="2">
    <mergeCell ref="A1:C1"/>
    <mergeCell ref="A3:C3"/>
  </mergeCells>
  <pageMargins left="0.43307086614173229" right="0.35433070866141736" top="0.46" bottom="0.55118110236220474" header="0.31496062992125984" footer="0.19685039370078741"/>
  <pageSetup paperSize="9" fitToHeight="2" orientation="portrait" r:id="rId1"/>
  <headerFooter>
    <oddHeader>&amp;R&amp;"Times New Roman,Regular"&amp;12&amp;K00FF00Public</oddHeader>
    <oddFooter>&amp;R&amp;P din &amp;N</oddFooter>
    <evenHeader>&amp;R&amp;"Times New Roman,Regular"&amp;12&amp;K00FF00Public</evenHeader>
    <firstHeader>&amp;R&amp;"Times New Roman,Regular"&amp;12&amp;K00FF00Public</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5EC5C-5661-4ADB-8D8F-E49AE2E2B679}">
  <sheetPr>
    <tabColor theme="8" tint="0.59999389629810485"/>
    <pageSetUpPr autoPageBreaks="0" fitToPage="1"/>
  </sheetPr>
  <dimension ref="A1:L45"/>
  <sheetViews>
    <sheetView zoomScaleNormal="100" workbookViewId="0">
      <selection activeCell="G5" sqref="G5"/>
    </sheetView>
  </sheetViews>
  <sheetFormatPr defaultColWidth="9.140625" defaultRowHeight="15.75" x14ac:dyDescent="0.25"/>
  <cols>
    <col min="1" max="1" width="2.85546875" style="2" customWidth="1"/>
    <col min="2" max="2" width="3.7109375" style="2" customWidth="1"/>
    <col min="3" max="3" width="22.5703125" style="2" customWidth="1"/>
    <col min="4" max="4" width="25.7109375" style="2" customWidth="1"/>
    <col min="5" max="5" width="12" style="2" bestFit="1" customWidth="1"/>
    <col min="6" max="6" width="11.7109375" style="2" bestFit="1" customWidth="1"/>
    <col min="7" max="7" width="16.5703125" style="2" customWidth="1"/>
    <col min="8" max="8" width="16.140625" style="2" customWidth="1"/>
    <col min="9" max="9" width="19.140625" style="2" customWidth="1"/>
    <col min="10" max="10" width="17.28515625" style="2" customWidth="1"/>
    <col min="11" max="11" width="15.7109375" style="2" customWidth="1"/>
    <col min="12" max="12" width="9.140625" style="2" customWidth="1"/>
    <col min="13" max="16381" width="9.140625" style="2"/>
    <col min="16382" max="16384" width="4.7109375" style="2" customWidth="1"/>
  </cols>
  <sheetData>
    <row r="1" spans="1:11" ht="24.75" customHeight="1" x14ac:dyDescent="0.3">
      <c r="A1" s="1"/>
      <c r="B1" s="439" t="s">
        <v>590</v>
      </c>
      <c r="D1" s="438"/>
      <c r="E1" s="438"/>
      <c r="F1" s="438"/>
      <c r="G1" s="438"/>
      <c r="H1" s="438"/>
      <c r="I1" s="438"/>
      <c r="J1" s="438"/>
      <c r="K1" s="438"/>
    </row>
    <row r="2" spans="1:11" ht="18.75" x14ac:dyDescent="0.25">
      <c r="A2" s="1"/>
      <c r="B2" s="514" t="s">
        <v>584</v>
      </c>
      <c r="C2" s="515"/>
      <c r="D2" s="515"/>
      <c r="E2" s="515"/>
      <c r="F2" s="515"/>
      <c r="G2" s="515"/>
      <c r="H2" s="515"/>
      <c r="I2" s="515"/>
      <c r="J2" s="515"/>
      <c r="K2" s="515"/>
    </row>
    <row r="3" spans="1:11" s="387" customFormat="1" ht="27.75" customHeight="1" x14ac:dyDescent="0.25">
      <c r="A3" s="385"/>
      <c r="B3" s="386"/>
      <c r="C3" s="385" t="s">
        <v>564</v>
      </c>
      <c r="D3" s="516"/>
      <c r="E3" s="516"/>
      <c r="F3" s="516"/>
      <c r="G3" s="516"/>
      <c r="H3" s="516"/>
      <c r="I3" s="385"/>
      <c r="J3" s="385"/>
      <c r="K3" s="385"/>
    </row>
    <row r="4" spans="1:11" s="389" customFormat="1" ht="16.5" customHeight="1" x14ac:dyDescent="0.25">
      <c r="A4" s="388"/>
      <c r="B4" s="511" t="s">
        <v>62</v>
      </c>
      <c r="C4" s="512" t="s">
        <v>56</v>
      </c>
      <c r="D4" s="512" t="s">
        <v>575</v>
      </c>
      <c r="E4" s="512"/>
      <c r="F4" s="512"/>
      <c r="G4" s="512"/>
      <c r="H4" s="512"/>
      <c r="I4" s="512"/>
      <c r="J4" s="512" t="s">
        <v>57</v>
      </c>
      <c r="K4" s="512"/>
    </row>
    <row r="5" spans="1:11" s="389" customFormat="1" ht="42" customHeight="1" x14ac:dyDescent="0.25">
      <c r="A5" s="388"/>
      <c r="B5" s="511"/>
      <c r="C5" s="512"/>
      <c r="D5" s="512"/>
      <c r="E5" s="425" t="s">
        <v>576</v>
      </c>
      <c r="F5" s="425" t="s">
        <v>58</v>
      </c>
      <c r="G5" s="425" t="s">
        <v>66</v>
      </c>
      <c r="H5" s="425" t="s">
        <v>68</v>
      </c>
      <c r="I5" s="425" t="s">
        <v>67</v>
      </c>
      <c r="J5" s="425" t="s">
        <v>97</v>
      </c>
      <c r="K5" s="425" t="s">
        <v>59</v>
      </c>
    </row>
    <row r="6" spans="1:11" s="387" customFormat="1" ht="18" customHeight="1" x14ac:dyDescent="0.25">
      <c r="A6" s="385"/>
      <c r="B6" s="390">
        <v>1</v>
      </c>
      <c r="C6" s="391"/>
      <c r="D6" s="391"/>
      <c r="E6" s="392"/>
      <c r="F6" s="393"/>
      <c r="G6" s="393"/>
      <c r="H6" s="393"/>
      <c r="I6" s="393"/>
      <c r="J6" s="394">
        <f>I6-K6</f>
        <v>0</v>
      </c>
      <c r="K6" s="394"/>
    </row>
    <row r="7" spans="1:11" s="387" customFormat="1" ht="18" customHeight="1" x14ac:dyDescent="0.25">
      <c r="A7" s="385"/>
      <c r="B7" s="395">
        <v>2</v>
      </c>
      <c r="C7" s="396"/>
      <c r="D7" s="396"/>
      <c r="E7" s="397"/>
      <c r="F7" s="398"/>
      <c r="G7" s="398"/>
      <c r="H7" s="398"/>
      <c r="I7" s="398"/>
      <c r="J7" s="399">
        <f>I7-K7</f>
        <v>0</v>
      </c>
      <c r="K7" s="399"/>
    </row>
    <row r="8" spans="1:11" s="387" customFormat="1" ht="18" customHeight="1" x14ac:dyDescent="0.25">
      <c r="A8" s="385"/>
      <c r="B8" s="390">
        <v>3</v>
      </c>
      <c r="C8" s="391"/>
      <c r="D8" s="391"/>
      <c r="E8" s="392"/>
      <c r="F8" s="393"/>
      <c r="G8" s="393"/>
      <c r="H8" s="393"/>
      <c r="I8" s="393"/>
      <c r="J8" s="394">
        <f>I8-K8</f>
        <v>0</v>
      </c>
      <c r="K8" s="394"/>
    </row>
    <row r="9" spans="1:11" s="387" customFormat="1" ht="18" customHeight="1" x14ac:dyDescent="0.25">
      <c r="A9" s="385"/>
      <c r="B9" s="395">
        <v>4</v>
      </c>
      <c r="C9" s="396"/>
      <c r="D9" s="396"/>
      <c r="E9" s="397"/>
      <c r="F9" s="398"/>
      <c r="G9" s="398"/>
      <c r="H9" s="398"/>
      <c r="I9" s="398"/>
      <c r="J9" s="399">
        <f t="shared" ref="J9:J20" si="0">I9-K9</f>
        <v>0</v>
      </c>
      <c r="K9" s="399"/>
    </row>
    <row r="10" spans="1:11" s="387" customFormat="1" ht="18" customHeight="1" x14ac:dyDescent="0.25">
      <c r="A10" s="385"/>
      <c r="B10" s="390">
        <v>5</v>
      </c>
      <c r="C10" s="391"/>
      <c r="D10" s="391"/>
      <c r="E10" s="392"/>
      <c r="F10" s="393"/>
      <c r="G10" s="393"/>
      <c r="H10" s="393"/>
      <c r="I10" s="393"/>
      <c r="J10" s="394">
        <f t="shared" si="0"/>
        <v>0</v>
      </c>
      <c r="K10" s="394"/>
    </row>
    <row r="11" spans="1:11" s="387" customFormat="1" ht="18" customHeight="1" x14ac:dyDescent="0.25">
      <c r="A11" s="385"/>
      <c r="B11" s="395">
        <v>6</v>
      </c>
      <c r="C11" s="396"/>
      <c r="D11" s="396"/>
      <c r="E11" s="397"/>
      <c r="F11" s="398"/>
      <c r="G11" s="398"/>
      <c r="H11" s="398"/>
      <c r="I11" s="398"/>
      <c r="J11" s="399">
        <f t="shared" si="0"/>
        <v>0</v>
      </c>
      <c r="K11" s="399"/>
    </row>
    <row r="12" spans="1:11" s="387" customFormat="1" ht="18" customHeight="1" x14ac:dyDescent="0.25">
      <c r="A12" s="385"/>
      <c r="B12" s="390">
        <v>7</v>
      </c>
      <c r="C12" s="391"/>
      <c r="D12" s="391"/>
      <c r="E12" s="392"/>
      <c r="F12" s="393"/>
      <c r="G12" s="393"/>
      <c r="H12" s="393"/>
      <c r="I12" s="393"/>
      <c r="J12" s="394">
        <f t="shared" si="0"/>
        <v>0</v>
      </c>
      <c r="K12" s="394"/>
    </row>
    <row r="13" spans="1:11" s="387" customFormat="1" ht="18" customHeight="1" x14ac:dyDescent="0.25">
      <c r="A13" s="385"/>
      <c r="B13" s="395">
        <v>8</v>
      </c>
      <c r="C13" s="396"/>
      <c r="D13" s="396"/>
      <c r="E13" s="397"/>
      <c r="F13" s="398"/>
      <c r="G13" s="398"/>
      <c r="H13" s="398"/>
      <c r="I13" s="398"/>
      <c r="J13" s="399">
        <f>I13-K13</f>
        <v>0</v>
      </c>
      <c r="K13" s="399"/>
    </row>
    <row r="14" spans="1:11" s="387" customFormat="1" ht="18" customHeight="1" x14ac:dyDescent="0.25">
      <c r="A14" s="385"/>
      <c r="B14" s="390">
        <v>9</v>
      </c>
      <c r="C14" s="391"/>
      <c r="D14" s="391"/>
      <c r="E14" s="392"/>
      <c r="F14" s="393"/>
      <c r="G14" s="393"/>
      <c r="H14" s="393"/>
      <c r="I14" s="393"/>
      <c r="J14" s="394">
        <f t="shared" si="0"/>
        <v>0</v>
      </c>
      <c r="K14" s="394"/>
    </row>
    <row r="15" spans="1:11" s="387" customFormat="1" ht="18" customHeight="1" x14ac:dyDescent="0.25">
      <c r="A15" s="385"/>
      <c r="B15" s="395">
        <v>10</v>
      </c>
      <c r="C15" s="396"/>
      <c r="D15" s="396"/>
      <c r="E15" s="397"/>
      <c r="F15" s="398"/>
      <c r="G15" s="398"/>
      <c r="H15" s="398"/>
      <c r="I15" s="398"/>
      <c r="J15" s="399">
        <f t="shared" si="0"/>
        <v>0</v>
      </c>
      <c r="K15" s="399"/>
    </row>
    <row r="16" spans="1:11" s="387" customFormat="1" ht="18" customHeight="1" x14ac:dyDescent="0.25">
      <c r="A16" s="385"/>
      <c r="B16" s="390">
        <v>11</v>
      </c>
      <c r="C16" s="391"/>
      <c r="D16" s="391"/>
      <c r="E16" s="392"/>
      <c r="F16" s="393"/>
      <c r="G16" s="393"/>
      <c r="H16" s="393"/>
      <c r="I16" s="393"/>
      <c r="J16" s="394">
        <f t="shared" si="0"/>
        <v>0</v>
      </c>
      <c r="K16" s="394"/>
    </row>
    <row r="17" spans="1:12" s="387" customFormat="1" ht="18" customHeight="1" x14ac:dyDescent="0.25">
      <c r="A17" s="385"/>
      <c r="B17" s="395">
        <v>12</v>
      </c>
      <c r="C17" s="396"/>
      <c r="D17" s="396"/>
      <c r="E17" s="397"/>
      <c r="F17" s="398"/>
      <c r="G17" s="398"/>
      <c r="H17" s="398"/>
      <c r="I17" s="398"/>
      <c r="J17" s="399">
        <f t="shared" si="0"/>
        <v>0</v>
      </c>
      <c r="K17" s="399"/>
    </row>
    <row r="18" spans="1:12" s="387" customFormat="1" ht="18" customHeight="1" x14ac:dyDescent="0.25">
      <c r="A18" s="385"/>
      <c r="B18" s="390">
        <v>13</v>
      </c>
      <c r="C18" s="391"/>
      <c r="D18" s="391"/>
      <c r="E18" s="392"/>
      <c r="F18" s="393"/>
      <c r="G18" s="393"/>
      <c r="H18" s="393"/>
      <c r="I18" s="393"/>
      <c r="J18" s="394">
        <f t="shared" si="0"/>
        <v>0</v>
      </c>
      <c r="K18" s="394"/>
    </row>
    <row r="19" spans="1:12" s="387" customFormat="1" ht="18" customHeight="1" x14ac:dyDescent="0.25">
      <c r="A19" s="385"/>
      <c r="B19" s="395">
        <v>14</v>
      </c>
      <c r="C19" s="396"/>
      <c r="D19" s="396"/>
      <c r="E19" s="397"/>
      <c r="F19" s="398"/>
      <c r="G19" s="398"/>
      <c r="H19" s="398"/>
      <c r="I19" s="398"/>
      <c r="J19" s="399">
        <f t="shared" si="0"/>
        <v>0</v>
      </c>
      <c r="K19" s="399"/>
    </row>
    <row r="20" spans="1:12" s="387" customFormat="1" ht="18" customHeight="1" x14ac:dyDescent="0.25">
      <c r="A20" s="385"/>
      <c r="B20" s="390">
        <v>15</v>
      </c>
      <c r="C20" s="391"/>
      <c r="D20" s="391"/>
      <c r="E20" s="392"/>
      <c r="F20" s="393"/>
      <c r="G20" s="393"/>
      <c r="H20" s="393"/>
      <c r="I20" s="393"/>
      <c r="J20" s="394">
        <f t="shared" si="0"/>
        <v>0</v>
      </c>
      <c r="K20" s="394"/>
    </row>
    <row r="21" spans="1:12" s="387" customFormat="1" ht="24" customHeight="1" x14ac:dyDescent="0.3">
      <c r="A21" s="385"/>
      <c r="B21" s="506" t="s">
        <v>60</v>
      </c>
      <c r="C21" s="507"/>
      <c r="D21" s="507"/>
      <c r="E21" s="508"/>
      <c r="F21" s="428"/>
      <c r="G21" s="426">
        <f>SUM(G6:G20)</f>
        <v>0</v>
      </c>
      <c r="H21" s="426">
        <f>SUM(H6:H20)</f>
        <v>0</v>
      </c>
      <c r="I21" s="426">
        <f>SUM(I6:I20)</f>
        <v>0</v>
      </c>
      <c r="J21" s="427">
        <f>SUM(J6:J20)</f>
        <v>0</v>
      </c>
      <c r="K21" s="426">
        <f>SUM(K6:K20)</f>
        <v>0</v>
      </c>
      <c r="L21" s="400">
        <f>IF(K21&gt;=500000,"ATENȚIE!!! Grantul solicitat depășește valoarea maximă",0)</f>
        <v>0</v>
      </c>
    </row>
    <row r="22" spans="1:12" s="387" customFormat="1" ht="16.5" customHeight="1" x14ac:dyDescent="0.25">
      <c r="B22" s="401"/>
      <c r="C22" s="401"/>
      <c r="D22" s="401"/>
      <c r="E22" s="401"/>
      <c r="F22" s="401"/>
      <c r="G22" s="402"/>
      <c r="H22" s="402"/>
      <c r="I22" s="402"/>
      <c r="J22" s="403">
        <f>IF(I21=0,0,J21/$I$21)</f>
        <v>0</v>
      </c>
      <c r="K22" s="403">
        <f>IF(J21=0,0,K21/$I$21)</f>
        <v>0</v>
      </c>
    </row>
    <row r="23" spans="1:12" s="387" customFormat="1" ht="19.5" customHeight="1" x14ac:dyDescent="0.3">
      <c r="B23" s="401"/>
      <c r="C23" s="401"/>
      <c r="D23" s="401"/>
      <c r="E23" s="401"/>
      <c r="F23" s="401"/>
      <c r="G23" s="402"/>
      <c r="H23" s="402"/>
      <c r="I23" s="402"/>
      <c r="J23" s="403"/>
      <c r="K23" s="404" t="str">
        <f>IF(K22&lt;=0.7,"0","ATENȚIE: Grantul depășește 70% din proiectul investițional")</f>
        <v>0</v>
      </c>
    </row>
    <row r="24" spans="1:12" s="387" customFormat="1" ht="24" customHeight="1" x14ac:dyDescent="0.25">
      <c r="B24" s="509" t="s">
        <v>577</v>
      </c>
      <c r="C24" s="510"/>
      <c r="D24" s="510"/>
      <c r="E24" s="510"/>
      <c r="F24" s="510"/>
      <c r="G24" s="510"/>
      <c r="H24" s="510"/>
      <c r="I24" s="510"/>
      <c r="J24" s="510"/>
      <c r="K24" s="510"/>
    </row>
    <row r="25" spans="1:12" s="389" customFormat="1" ht="16.5" customHeight="1" x14ac:dyDescent="0.25">
      <c r="A25" s="388"/>
      <c r="B25" s="511" t="s">
        <v>62</v>
      </c>
      <c r="C25" s="512" t="s">
        <v>578</v>
      </c>
      <c r="D25" s="512" t="s">
        <v>575</v>
      </c>
      <c r="E25" s="512"/>
      <c r="F25" s="512"/>
      <c r="G25" s="512"/>
      <c r="H25" s="512"/>
      <c r="I25" s="512"/>
      <c r="J25" s="513"/>
      <c r="K25" s="513"/>
    </row>
    <row r="26" spans="1:12" s="389" customFormat="1" ht="39.75" customHeight="1" x14ac:dyDescent="0.25">
      <c r="A26" s="388"/>
      <c r="B26" s="511"/>
      <c r="C26" s="512"/>
      <c r="D26" s="512"/>
      <c r="E26" s="425" t="s">
        <v>576</v>
      </c>
      <c r="F26" s="425" t="s">
        <v>58</v>
      </c>
      <c r="G26" s="425" t="s">
        <v>66</v>
      </c>
      <c r="H26" s="425" t="s">
        <v>68</v>
      </c>
      <c r="I26" s="425" t="s">
        <v>67</v>
      </c>
      <c r="J26" s="405"/>
      <c r="K26" s="406"/>
    </row>
    <row r="27" spans="1:12" s="387" customFormat="1" ht="20.25" customHeight="1" x14ac:dyDescent="0.25">
      <c r="A27" s="385"/>
      <c r="B27" s="390"/>
      <c r="C27" s="391"/>
      <c r="D27" s="391"/>
      <c r="E27" s="392"/>
      <c r="F27" s="393"/>
      <c r="G27" s="393"/>
      <c r="H27" s="393"/>
      <c r="I27" s="393"/>
      <c r="J27" s="402"/>
      <c r="K27" s="402"/>
    </row>
    <row r="28" spans="1:12" s="387" customFormat="1" ht="20.25" customHeight="1" x14ac:dyDescent="0.25">
      <c r="A28" s="385"/>
      <c r="B28" s="395"/>
      <c r="C28" s="396"/>
      <c r="D28" s="396"/>
      <c r="E28" s="397"/>
      <c r="F28" s="398"/>
      <c r="G28" s="398"/>
      <c r="H28" s="398"/>
      <c r="I28" s="398"/>
      <c r="J28" s="402"/>
      <c r="K28" s="402"/>
    </row>
    <row r="29" spans="1:12" s="387" customFormat="1" ht="20.25" customHeight="1" x14ac:dyDescent="0.25">
      <c r="A29" s="385"/>
      <c r="B29" s="390"/>
      <c r="C29" s="391"/>
      <c r="D29" s="391"/>
      <c r="E29" s="392"/>
      <c r="F29" s="393"/>
      <c r="G29" s="393"/>
      <c r="H29" s="393"/>
      <c r="I29" s="393"/>
      <c r="J29" s="402"/>
      <c r="K29" s="402"/>
    </row>
    <row r="30" spans="1:12" s="387" customFormat="1" ht="20.25" customHeight="1" x14ac:dyDescent="0.25">
      <c r="A30" s="385"/>
      <c r="B30" s="395"/>
      <c r="C30" s="396"/>
      <c r="D30" s="396"/>
      <c r="E30" s="397"/>
      <c r="F30" s="398"/>
      <c r="G30" s="398"/>
      <c r="H30" s="398"/>
      <c r="I30" s="398"/>
      <c r="J30" s="402"/>
      <c r="K30" s="402"/>
    </row>
    <row r="31" spans="1:12" s="387" customFormat="1" ht="20.25" customHeight="1" x14ac:dyDescent="0.25">
      <c r="A31" s="385"/>
      <c r="B31" s="390"/>
      <c r="C31" s="391"/>
      <c r="D31" s="391"/>
      <c r="E31" s="392"/>
      <c r="F31" s="393"/>
      <c r="G31" s="393"/>
      <c r="H31" s="393"/>
      <c r="I31" s="393"/>
      <c r="J31" s="402"/>
      <c r="K31" s="402"/>
    </row>
    <row r="32" spans="1:12" s="387" customFormat="1" ht="20.25" customHeight="1" x14ac:dyDescent="0.25">
      <c r="A32" s="385"/>
      <c r="B32" s="395"/>
      <c r="C32" s="396"/>
      <c r="D32" s="396"/>
      <c r="E32" s="397"/>
      <c r="F32" s="398"/>
      <c r="G32" s="398"/>
      <c r="H32" s="398"/>
      <c r="I32" s="398"/>
      <c r="J32" s="402"/>
      <c r="K32" s="402"/>
    </row>
    <row r="33" spans="1:11" s="387" customFormat="1" ht="20.25" customHeight="1" x14ac:dyDescent="0.25">
      <c r="A33" s="385"/>
      <c r="B33" s="390"/>
      <c r="C33" s="391"/>
      <c r="D33" s="391"/>
      <c r="E33" s="392"/>
      <c r="F33" s="393"/>
      <c r="G33" s="393"/>
      <c r="H33" s="393"/>
      <c r="I33" s="393"/>
      <c r="J33" s="402"/>
      <c r="K33" s="402"/>
    </row>
    <row r="34" spans="1:11" s="387" customFormat="1" ht="20.25" customHeight="1" x14ac:dyDescent="0.25">
      <c r="A34" s="385"/>
      <c r="B34" s="395"/>
      <c r="C34" s="396"/>
      <c r="D34" s="396"/>
      <c r="E34" s="397"/>
      <c r="F34" s="398"/>
      <c r="G34" s="398"/>
      <c r="H34" s="398"/>
      <c r="I34" s="398"/>
      <c r="J34" s="402"/>
      <c r="K34" s="402"/>
    </row>
    <row r="35" spans="1:11" s="387" customFormat="1" ht="20.25" customHeight="1" x14ac:dyDescent="0.25">
      <c r="A35" s="385"/>
      <c r="B35" s="390"/>
      <c r="C35" s="391"/>
      <c r="D35" s="391"/>
      <c r="E35" s="392"/>
      <c r="F35" s="393"/>
      <c r="G35" s="393"/>
      <c r="H35" s="393"/>
      <c r="I35" s="393"/>
      <c r="J35" s="402"/>
      <c r="K35" s="402"/>
    </row>
    <row r="36" spans="1:11" s="387" customFormat="1" ht="24" customHeight="1" x14ac:dyDescent="0.25">
      <c r="A36" s="385"/>
      <c r="B36" s="503" t="s">
        <v>60</v>
      </c>
      <c r="C36" s="503"/>
      <c r="D36" s="503"/>
      <c r="E36" s="503"/>
      <c r="F36" s="503"/>
      <c r="G36" s="426">
        <f>SUM(G27:G35)</f>
        <v>0</v>
      </c>
      <c r="H36" s="426">
        <f t="shared" ref="H36:I36" si="1">SUM(H27:H35)</f>
        <v>0</v>
      </c>
      <c r="I36" s="426">
        <f t="shared" si="1"/>
        <v>0</v>
      </c>
      <c r="J36" s="402"/>
      <c r="K36" s="402"/>
    </row>
    <row r="37" spans="1:11" s="387" customFormat="1" ht="24" customHeight="1" x14ac:dyDescent="0.25">
      <c r="B37" s="401"/>
      <c r="C37" s="401"/>
      <c r="D37" s="401"/>
      <c r="E37" s="401"/>
      <c r="F37" s="401"/>
      <c r="G37" s="402"/>
      <c r="H37" s="402"/>
      <c r="I37" s="402"/>
      <c r="J37" s="402"/>
      <c r="K37" s="402"/>
    </row>
    <row r="38" spans="1:11" s="387" customFormat="1" ht="24" customHeight="1" x14ac:dyDescent="0.25">
      <c r="A38" s="385"/>
      <c r="B38" s="504" t="s">
        <v>579</v>
      </c>
      <c r="C38" s="504"/>
      <c r="D38" s="504"/>
      <c r="E38" s="504"/>
      <c r="F38" s="504"/>
      <c r="G38" s="426">
        <f>G21+G36</f>
        <v>0</v>
      </c>
      <c r="H38" s="426">
        <f t="shared" ref="H38" si="2">H21+H36</f>
        <v>0</v>
      </c>
      <c r="I38" s="426">
        <f>I21+I36</f>
        <v>0</v>
      </c>
      <c r="J38" s="402"/>
      <c r="K38" s="402"/>
    </row>
    <row r="39" spans="1:11" s="387" customFormat="1" ht="8.25" customHeight="1" x14ac:dyDescent="0.25">
      <c r="B39" s="401"/>
      <c r="C39" s="401"/>
      <c r="D39" s="401"/>
      <c r="E39" s="401"/>
      <c r="F39" s="401"/>
      <c r="G39" s="402"/>
      <c r="H39" s="402"/>
      <c r="I39" s="402"/>
      <c r="J39" s="402"/>
      <c r="K39" s="402"/>
    </row>
    <row r="40" spans="1:11" s="387" customFormat="1" x14ac:dyDescent="0.25">
      <c r="A40" s="385"/>
      <c r="B40" s="407" t="s">
        <v>580</v>
      </c>
      <c r="C40" s="408"/>
      <c r="D40" s="385"/>
      <c r="E40" s="385"/>
      <c r="F40" s="385"/>
      <c r="G40" s="385"/>
      <c r="H40" s="385"/>
      <c r="I40" s="385"/>
      <c r="J40" s="385"/>
      <c r="K40" s="385"/>
    </row>
    <row r="41" spans="1:11" s="387" customFormat="1" ht="4.5" customHeight="1" x14ac:dyDescent="0.25">
      <c r="A41" s="385"/>
      <c r="B41" s="409"/>
      <c r="C41" s="408"/>
      <c r="D41" s="385"/>
      <c r="E41" s="385"/>
      <c r="F41" s="385"/>
      <c r="G41" s="385"/>
      <c r="H41" s="385"/>
      <c r="I41" s="385"/>
      <c r="J41" s="385"/>
      <c r="K41" s="385"/>
    </row>
    <row r="42" spans="1:11" s="387" customFormat="1" ht="19.5" thickBot="1" x14ac:dyDescent="0.35">
      <c r="A42" s="385"/>
      <c r="B42" s="410" t="s">
        <v>61</v>
      </c>
      <c r="C42" s="411"/>
      <c r="D42" s="411"/>
      <c r="E42" s="411"/>
      <c r="F42" s="411"/>
      <c r="G42" s="411"/>
      <c r="H42" s="411"/>
      <c r="I42" s="411"/>
      <c r="J42" s="385"/>
      <c r="K42" s="385"/>
    </row>
    <row r="43" spans="1:11" s="387" customFormat="1" x14ac:dyDescent="0.25">
      <c r="B43" s="412" t="s">
        <v>591</v>
      </c>
      <c r="C43" s="412"/>
      <c r="D43" s="412"/>
      <c r="E43" s="413"/>
      <c r="F43" s="413"/>
      <c r="G43" s="385"/>
      <c r="H43" s="385"/>
      <c r="I43" s="385"/>
      <c r="J43" s="385"/>
      <c r="K43" s="385"/>
    </row>
    <row r="44" spans="1:11" s="387" customFormat="1" ht="33.75" customHeight="1" x14ac:dyDescent="0.25">
      <c r="B44" s="505" t="s">
        <v>592</v>
      </c>
      <c r="C44" s="505"/>
      <c r="D44" s="505"/>
      <c r="E44" s="505"/>
      <c r="F44" s="505"/>
      <c r="G44" s="505"/>
      <c r="H44" s="505"/>
      <c r="I44" s="385"/>
      <c r="J44" s="385"/>
      <c r="K44" s="385"/>
    </row>
    <row r="45" spans="1:11" s="387" customFormat="1" x14ac:dyDescent="0.25">
      <c r="B45" s="412" t="s">
        <v>593</v>
      </c>
      <c r="C45" s="412"/>
      <c r="D45" s="412"/>
      <c r="E45" s="412"/>
      <c r="F45" s="412"/>
    </row>
  </sheetData>
  <mergeCells count="17">
    <mergeCell ref="B2:K2"/>
    <mergeCell ref="B4:B5"/>
    <mergeCell ref="C4:C5"/>
    <mergeCell ref="D4:D5"/>
    <mergeCell ref="E4:I4"/>
    <mergeCell ref="J4:K4"/>
    <mergeCell ref="D3:H3"/>
    <mergeCell ref="B36:F36"/>
    <mergeCell ref="B38:F38"/>
    <mergeCell ref="B44:H44"/>
    <mergeCell ref="B21:E21"/>
    <mergeCell ref="B24:K24"/>
    <mergeCell ref="B25:B26"/>
    <mergeCell ref="C25:C26"/>
    <mergeCell ref="D25:D26"/>
    <mergeCell ref="E25:I25"/>
    <mergeCell ref="J25:K25"/>
  </mergeCells>
  <pageMargins left="0.4" right="0.2" top="0.47" bottom="0.39" header="0.3" footer="0.21"/>
  <pageSetup paperSize="9" orientation="landscape"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DB348-01E9-4200-8BC3-D6A90DD4FDE9}">
  <sheetPr>
    <tabColor theme="9" tint="0.39997558519241921"/>
    <pageSetUpPr autoPageBreaks="0" fitToPage="1"/>
  </sheetPr>
  <dimension ref="A1:AG26"/>
  <sheetViews>
    <sheetView topLeftCell="A2" zoomScaleNormal="100" workbookViewId="0">
      <selection activeCell="A2" sqref="A2"/>
    </sheetView>
  </sheetViews>
  <sheetFormatPr defaultColWidth="9.140625" defaultRowHeight="15" outlineLevelCol="1" x14ac:dyDescent="0.25"/>
  <cols>
    <col min="1" max="1" width="3.5703125" style="5" customWidth="1"/>
    <col min="2" max="2" width="39.140625" style="5" customWidth="1"/>
    <col min="3" max="3" width="17.5703125" style="5" customWidth="1"/>
    <col min="4" max="14" width="19.85546875" style="5" customWidth="1"/>
    <col min="15" max="15" width="3.85546875" style="5" customWidth="1"/>
    <col min="16" max="32" width="9.140625" style="5" hidden="1" customWidth="1" outlineLevel="1"/>
    <col min="33" max="33" width="9.140625" style="5" collapsed="1"/>
    <col min="34" max="16384" width="9.140625" style="5"/>
  </cols>
  <sheetData>
    <row r="1" spans="1:32" ht="20.25" x14ac:dyDescent="0.25">
      <c r="A1" s="3"/>
      <c r="B1" s="521" t="s">
        <v>590</v>
      </c>
      <c r="C1" s="521"/>
      <c r="D1" s="521"/>
      <c r="E1" s="521"/>
      <c r="F1" s="521"/>
      <c r="G1" s="521"/>
      <c r="H1" s="521"/>
      <c r="I1" s="521"/>
      <c r="J1" s="521"/>
      <c r="K1" s="521"/>
      <c r="L1" s="521"/>
      <c r="M1" s="521"/>
      <c r="N1" s="521"/>
      <c r="O1" s="4"/>
    </row>
    <row r="2" spans="1:32" s="350" customFormat="1" ht="27" customHeight="1" x14ac:dyDescent="0.25">
      <c r="A2" s="349"/>
      <c r="B2" s="351" t="s">
        <v>565</v>
      </c>
      <c r="D2" s="352"/>
      <c r="E2" s="352"/>
      <c r="F2" s="352"/>
      <c r="G2" s="352"/>
      <c r="H2" s="352"/>
      <c r="I2" s="352"/>
      <c r="J2" s="352"/>
      <c r="K2" s="352"/>
      <c r="L2" s="352"/>
      <c r="M2" s="352"/>
      <c r="N2" s="353"/>
      <c r="O2" s="354"/>
    </row>
    <row r="3" spans="1:32" s="350" customFormat="1" ht="27" customHeight="1" x14ac:dyDescent="0.25">
      <c r="A3" s="355"/>
      <c r="B3" s="356" t="s">
        <v>564</v>
      </c>
      <c r="C3" s="522"/>
      <c r="D3" s="522"/>
      <c r="E3" s="522"/>
      <c r="F3" s="522"/>
      <c r="G3" s="522"/>
      <c r="H3" s="522"/>
      <c r="I3" s="522"/>
      <c r="J3" s="522"/>
      <c r="K3" s="522"/>
      <c r="L3" s="522"/>
      <c r="M3" s="522"/>
      <c r="N3" s="522"/>
      <c r="O3" s="355"/>
    </row>
    <row r="4" spans="1:32" s="350" customFormat="1" x14ac:dyDescent="0.25">
      <c r="A4" s="355"/>
      <c r="B4" s="523" t="s">
        <v>50</v>
      </c>
      <c r="C4" s="523"/>
      <c r="D4" s="523"/>
      <c r="E4" s="523"/>
      <c r="F4" s="523"/>
      <c r="G4" s="523"/>
      <c r="H4" s="523"/>
      <c r="I4" s="523"/>
      <c r="J4" s="523"/>
      <c r="K4" s="523"/>
      <c r="L4" s="523"/>
      <c r="M4" s="523"/>
      <c r="N4" s="523"/>
      <c r="O4" s="355"/>
      <c r="P4" s="524" t="s">
        <v>566</v>
      </c>
      <c r="Q4" s="524"/>
      <c r="R4" s="524"/>
      <c r="S4" s="524"/>
      <c r="T4" s="524"/>
      <c r="U4" s="524"/>
      <c r="V4" s="524"/>
      <c r="W4" s="524"/>
      <c r="X4" s="524"/>
      <c r="Y4" s="524"/>
      <c r="AA4" s="525" t="s">
        <v>567</v>
      </c>
      <c r="AB4" s="525"/>
      <c r="AC4" s="525"/>
      <c r="AD4" s="525"/>
      <c r="AE4" s="525"/>
      <c r="AF4" s="525"/>
    </row>
    <row r="5" spans="1:32" s="350" customFormat="1" ht="15" customHeight="1" x14ac:dyDescent="0.25">
      <c r="A5" s="355"/>
      <c r="B5" s="520" t="s">
        <v>51</v>
      </c>
      <c r="C5" s="519" t="s">
        <v>568</v>
      </c>
      <c r="D5" s="519"/>
      <c r="E5" s="519" t="s">
        <v>601</v>
      </c>
      <c r="F5" s="519"/>
      <c r="G5" s="519" t="s">
        <v>35</v>
      </c>
      <c r="H5" s="519"/>
      <c r="I5" s="519" t="s">
        <v>569</v>
      </c>
      <c r="J5" s="519"/>
      <c r="K5" s="519" t="s">
        <v>570</v>
      </c>
      <c r="L5" s="519"/>
      <c r="M5" s="519" t="s">
        <v>602</v>
      </c>
      <c r="N5" s="519"/>
      <c r="O5" s="355"/>
      <c r="P5" s="517" t="s">
        <v>571</v>
      </c>
      <c r="Q5" s="518"/>
      <c r="R5" s="517" t="s">
        <v>572</v>
      </c>
      <c r="S5" s="518"/>
      <c r="T5" s="517" t="s">
        <v>573</v>
      </c>
      <c r="U5" s="518"/>
      <c r="V5" s="517" t="s">
        <v>574</v>
      </c>
      <c r="W5" s="518"/>
      <c r="X5" s="517" t="s">
        <v>603</v>
      </c>
      <c r="Y5" s="518"/>
      <c r="AA5" s="357">
        <v>2023</v>
      </c>
      <c r="AB5" s="357">
        <v>2024</v>
      </c>
      <c r="AC5" s="357">
        <v>2025</v>
      </c>
      <c r="AD5" s="357">
        <v>2026</v>
      </c>
      <c r="AE5" s="357">
        <v>2027</v>
      </c>
      <c r="AF5" s="357">
        <v>2028</v>
      </c>
    </row>
    <row r="6" spans="1:32" s="350" customFormat="1" ht="27.75" customHeight="1" x14ac:dyDescent="0.25">
      <c r="A6" s="355"/>
      <c r="B6" s="520"/>
      <c r="C6" s="379" t="s">
        <v>52</v>
      </c>
      <c r="D6" s="379" t="s">
        <v>53</v>
      </c>
      <c r="E6" s="379" t="s">
        <v>52</v>
      </c>
      <c r="F6" s="379" t="s">
        <v>53</v>
      </c>
      <c r="G6" s="379" t="s">
        <v>52</v>
      </c>
      <c r="H6" s="379" t="s">
        <v>53</v>
      </c>
      <c r="I6" s="379" t="s">
        <v>52</v>
      </c>
      <c r="J6" s="379" t="s">
        <v>53</v>
      </c>
      <c r="K6" s="379" t="s">
        <v>52</v>
      </c>
      <c r="L6" s="379" t="s">
        <v>53</v>
      </c>
      <c r="M6" s="379" t="s">
        <v>52</v>
      </c>
      <c r="N6" s="379" t="s">
        <v>53</v>
      </c>
      <c r="O6" s="355"/>
      <c r="P6" s="384" t="s">
        <v>52</v>
      </c>
      <c r="Q6" s="384" t="s">
        <v>53</v>
      </c>
      <c r="R6" s="384" t="s">
        <v>52</v>
      </c>
      <c r="S6" s="384" t="s">
        <v>53</v>
      </c>
      <c r="T6" s="384" t="s">
        <v>52</v>
      </c>
      <c r="U6" s="384" t="s">
        <v>53</v>
      </c>
      <c r="V6" s="384" t="s">
        <v>52</v>
      </c>
      <c r="W6" s="384" t="s">
        <v>53</v>
      </c>
      <c r="X6" s="384" t="s">
        <v>52</v>
      </c>
      <c r="Y6" s="384" t="s">
        <v>53</v>
      </c>
      <c r="AA6" s="384" t="s">
        <v>53</v>
      </c>
      <c r="AB6" s="384" t="s">
        <v>53</v>
      </c>
      <c r="AC6" s="384" t="s">
        <v>53</v>
      </c>
      <c r="AD6" s="384" t="s">
        <v>53</v>
      </c>
      <c r="AE6" s="384" t="s">
        <v>53</v>
      </c>
      <c r="AF6" s="384" t="s">
        <v>53</v>
      </c>
    </row>
    <row r="7" spans="1:32" s="350" customFormat="1" ht="25.5" customHeight="1" x14ac:dyDescent="0.25">
      <c r="A7" s="355">
        <v>1</v>
      </c>
      <c r="B7" s="358"/>
      <c r="C7" s="359"/>
      <c r="D7" s="360"/>
      <c r="E7" s="359"/>
      <c r="F7" s="360"/>
      <c r="G7" s="359"/>
      <c r="H7" s="360"/>
      <c r="I7" s="359"/>
      <c r="J7" s="360"/>
      <c r="K7" s="359"/>
      <c r="L7" s="360"/>
      <c r="M7" s="359"/>
      <c r="N7" s="360"/>
      <c r="O7" s="355"/>
      <c r="P7" s="361" t="e">
        <f t="shared" ref="P7:V19" si="0">E7/C7*1-1</f>
        <v>#DIV/0!</v>
      </c>
      <c r="Q7" s="361" t="e">
        <f t="shared" si="0"/>
        <v>#DIV/0!</v>
      </c>
      <c r="R7" s="361" t="e">
        <f t="shared" si="0"/>
        <v>#DIV/0!</v>
      </c>
      <c r="S7" s="361" t="e">
        <f t="shared" si="0"/>
        <v>#DIV/0!</v>
      </c>
      <c r="T7" s="361" t="e">
        <f t="shared" si="0"/>
        <v>#DIV/0!</v>
      </c>
      <c r="U7" s="361" t="e">
        <f t="shared" si="0"/>
        <v>#DIV/0!</v>
      </c>
      <c r="V7" s="361" t="e">
        <f>K7/I7*1-1</f>
        <v>#DIV/0!</v>
      </c>
      <c r="W7" s="361" t="e">
        <f t="shared" ref="W7:Y19" si="1">L7/J7*1-1</f>
        <v>#DIV/0!</v>
      </c>
      <c r="X7" s="361" t="e">
        <f t="shared" si="1"/>
        <v>#DIV/0!</v>
      </c>
      <c r="Y7" s="361" t="e">
        <f t="shared" si="1"/>
        <v>#DIV/0!</v>
      </c>
      <c r="AA7" s="361" t="e">
        <f t="shared" ref="AA7:AA19" si="2">D7/D$19</f>
        <v>#DIV/0!</v>
      </c>
      <c r="AB7" s="361" t="e">
        <f t="shared" ref="AB7:AB19" si="3">F7/F$19</f>
        <v>#DIV/0!</v>
      </c>
      <c r="AC7" s="361" t="e">
        <f t="shared" ref="AC7:AC19" si="4">H7/H$19</f>
        <v>#DIV/0!</v>
      </c>
      <c r="AD7" s="361" t="e">
        <f t="shared" ref="AD7:AD19" si="5">J7/J$19</f>
        <v>#DIV/0!</v>
      </c>
      <c r="AE7" s="361" t="e">
        <f t="shared" ref="AE7:AE19" si="6">L7/L$19</f>
        <v>#DIV/0!</v>
      </c>
      <c r="AF7" s="361" t="e">
        <f t="shared" ref="AF7:AF19" si="7">N7/N$19</f>
        <v>#DIV/0!</v>
      </c>
    </row>
    <row r="8" spans="1:32" s="350" customFormat="1" ht="25.5" customHeight="1" x14ac:dyDescent="0.25">
      <c r="A8" s="355">
        <v>2</v>
      </c>
      <c r="B8" s="362"/>
      <c r="C8" s="363"/>
      <c r="D8" s="364"/>
      <c r="E8" s="363"/>
      <c r="F8" s="364"/>
      <c r="G8" s="363"/>
      <c r="H8" s="364"/>
      <c r="I8" s="363"/>
      <c r="J8" s="364"/>
      <c r="K8" s="363"/>
      <c r="L8" s="364"/>
      <c r="M8" s="363"/>
      <c r="N8" s="364"/>
      <c r="O8" s="355"/>
      <c r="P8" s="361" t="e">
        <f t="shared" si="0"/>
        <v>#DIV/0!</v>
      </c>
      <c r="Q8" s="361" t="e">
        <f t="shared" si="0"/>
        <v>#DIV/0!</v>
      </c>
      <c r="R8" s="361" t="e">
        <f t="shared" si="0"/>
        <v>#DIV/0!</v>
      </c>
      <c r="S8" s="361" t="e">
        <f t="shared" si="0"/>
        <v>#DIV/0!</v>
      </c>
      <c r="T8" s="361" t="e">
        <f t="shared" si="0"/>
        <v>#DIV/0!</v>
      </c>
      <c r="U8" s="361" t="e">
        <f t="shared" si="0"/>
        <v>#DIV/0!</v>
      </c>
      <c r="V8" s="361" t="e">
        <f t="shared" si="0"/>
        <v>#DIV/0!</v>
      </c>
      <c r="W8" s="361" t="e">
        <f t="shared" si="1"/>
        <v>#DIV/0!</v>
      </c>
      <c r="X8" s="361" t="e">
        <f t="shared" si="1"/>
        <v>#DIV/0!</v>
      </c>
      <c r="Y8" s="361" t="e">
        <f t="shared" si="1"/>
        <v>#DIV/0!</v>
      </c>
      <c r="AA8" s="361" t="e">
        <f t="shared" si="2"/>
        <v>#DIV/0!</v>
      </c>
      <c r="AB8" s="361" t="e">
        <f t="shared" si="3"/>
        <v>#DIV/0!</v>
      </c>
      <c r="AC8" s="361" t="e">
        <f t="shared" si="4"/>
        <v>#DIV/0!</v>
      </c>
      <c r="AD8" s="361" t="e">
        <f t="shared" si="5"/>
        <v>#DIV/0!</v>
      </c>
      <c r="AE8" s="361" t="e">
        <f t="shared" si="6"/>
        <v>#DIV/0!</v>
      </c>
      <c r="AF8" s="361" t="e">
        <f t="shared" si="7"/>
        <v>#DIV/0!</v>
      </c>
    </row>
    <row r="9" spans="1:32" s="350" customFormat="1" ht="25.5" customHeight="1" x14ac:dyDescent="0.25">
      <c r="A9" s="355">
        <v>3</v>
      </c>
      <c r="B9" s="358"/>
      <c r="C9" s="359"/>
      <c r="D9" s="360"/>
      <c r="E9" s="359"/>
      <c r="F9" s="360"/>
      <c r="G9" s="359"/>
      <c r="H9" s="360"/>
      <c r="I9" s="359"/>
      <c r="J9" s="360"/>
      <c r="K9" s="359"/>
      <c r="L9" s="360"/>
      <c r="M9" s="359"/>
      <c r="N9" s="360"/>
      <c r="O9" s="355"/>
      <c r="P9" s="361" t="e">
        <f t="shared" si="0"/>
        <v>#DIV/0!</v>
      </c>
      <c r="Q9" s="361" t="e">
        <f t="shared" si="0"/>
        <v>#DIV/0!</v>
      </c>
      <c r="R9" s="361" t="e">
        <f t="shared" si="0"/>
        <v>#DIV/0!</v>
      </c>
      <c r="S9" s="361" t="e">
        <f t="shared" si="0"/>
        <v>#DIV/0!</v>
      </c>
      <c r="T9" s="361" t="e">
        <f t="shared" si="0"/>
        <v>#DIV/0!</v>
      </c>
      <c r="U9" s="361" t="e">
        <f t="shared" si="0"/>
        <v>#DIV/0!</v>
      </c>
      <c r="V9" s="361" t="e">
        <f t="shared" si="0"/>
        <v>#DIV/0!</v>
      </c>
      <c r="W9" s="361" t="e">
        <f t="shared" si="1"/>
        <v>#DIV/0!</v>
      </c>
      <c r="X9" s="361" t="e">
        <f t="shared" si="1"/>
        <v>#DIV/0!</v>
      </c>
      <c r="Y9" s="361" t="e">
        <f t="shared" si="1"/>
        <v>#DIV/0!</v>
      </c>
      <c r="AA9" s="361" t="e">
        <f t="shared" si="2"/>
        <v>#DIV/0!</v>
      </c>
      <c r="AB9" s="361" t="e">
        <f t="shared" si="3"/>
        <v>#DIV/0!</v>
      </c>
      <c r="AC9" s="361" t="e">
        <f t="shared" si="4"/>
        <v>#DIV/0!</v>
      </c>
      <c r="AD9" s="361" t="e">
        <f t="shared" si="5"/>
        <v>#DIV/0!</v>
      </c>
      <c r="AE9" s="361" t="e">
        <f t="shared" si="6"/>
        <v>#DIV/0!</v>
      </c>
      <c r="AF9" s="361" t="e">
        <f t="shared" si="7"/>
        <v>#DIV/0!</v>
      </c>
    </row>
    <row r="10" spans="1:32" s="350" customFormat="1" ht="25.5" customHeight="1" x14ac:dyDescent="0.25">
      <c r="A10" s="355">
        <v>4</v>
      </c>
      <c r="B10" s="362"/>
      <c r="C10" s="363"/>
      <c r="D10" s="364"/>
      <c r="E10" s="363"/>
      <c r="F10" s="364"/>
      <c r="G10" s="363"/>
      <c r="H10" s="364"/>
      <c r="I10" s="363"/>
      <c r="J10" s="364"/>
      <c r="K10" s="363"/>
      <c r="L10" s="364"/>
      <c r="M10" s="363"/>
      <c r="N10" s="364"/>
      <c r="O10" s="355"/>
      <c r="P10" s="361" t="e">
        <f t="shared" si="0"/>
        <v>#DIV/0!</v>
      </c>
      <c r="Q10" s="361" t="e">
        <f t="shared" si="0"/>
        <v>#DIV/0!</v>
      </c>
      <c r="R10" s="361" t="e">
        <f t="shared" si="0"/>
        <v>#DIV/0!</v>
      </c>
      <c r="S10" s="361" t="e">
        <f t="shared" si="0"/>
        <v>#DIV/0!</v>
      </c>
      <c r="T10" s="361" t="e">
        <f t="shared" si="0"/>
        <v>#DIV/0!</v>
      </c>
      <c r="U10" s="361" t="e">
        <f t="shared" si="0"/>
        <v>#DIV/0!</v>
      </c>
      <c r="V10" s="361" t="e">
        <f t="shared" si="0"/>
        <v>#DIV/0!</v>
      </c>
      <c r="W10" s="361" t="e">
        <f t="shared" si="1"/>
        <v>#DIV/0!</v>
      </c>
      <c r="X10" s="361" t="e">
        <f t="shared" si="1"/>
        <v>#DIV/0!</v>
      </c>
      <c r="Y10" s="361" t="e">
        <f t="shared" si="1"/>
        <v>#DIV/0!</v>
      </c>
      <c r="AA10" s="361" t="e">
        <f t="shared" si="2"/>
        <v>#DIV/0!</v>
      </c>
      <c r="AB10" s="361" t="e">
        <f t="shared" si="3"/>
        <v>#DIV/0!</v>
      </c>
      <c r="AC10" s="361" t="e">
        <f t="shared" si="4"/>
        <v>#DIV/0!</v>
      </c>
      <c r="AD10" s="361" t="e">
        <f t="shared" si="5"/>
        <v>#DIV/0!</v>
      </c>
      <c r="AE10" s="361" t="e">
        <f t="shared" si="6"/>
        <v>#DIV/0!</v>
      </c>
      <c r="AF10" s="361" t="e">
        <f t="shared" si="7"/>
        <v>#DIV/0!</v>
      </c>
    </row>
    <row r="11" spans="1:32" s="350" customFormat="1" ht="25.5" customHeight="1" x14ac:dyDescent="0.25">
      <c r="A11" s="355">
        <v>5</v>
      </c>
      <c r="B11" s="358"/>
      <c r="C11" s="359"/>
      <c r="D11" s="360"/>
      <c r="E11" s="359"/>
      <c r="F11" s="360"/>
      <c r="G11" s="359"/>
      <c r="H11" s="360"/>
      <c r="I11" s="359"/>
      <c r="J11" s="360"/>
      <c r="K11" s="359"/>
      <c r="L11" s="360"/>
      <c r="M11" s="359"/>
      <c r="N11" s="360"/>
      <c r="O11" s="355"/>
      <c r="P11" s="361" t="e">
        <f t="shared" si="0"/>
        <v>#DIV/0!</v>
      </c>
      <c r="Q11" s="361" t="e">
        <f t="shared" si="0"/>
        <v>#DIV/0!</v>
      </c>
      <c r="R11" s="361" t="e">
        <f t="shared" si="0"/>
        <v>#DIV/0!</v>
      </c>
      <c r="S11" s="361" t="e">
        <f t="shared" si="0"/>
        <v>#DIV/0!</v>
      </c>
      <c r="T11" s="361" t="e">
        <f t="shared" si="0"/>
        <v>#DIV/0!</v>
      </c>
      <c r="U11" s="361" t="e">
        <f t="shared" si="0"/>
        <v>#DIV/0!</v>
      </c>
      <c r="V11" s="361" t="e">
        <f t="shared" si="0"/>
        <v>#DIV/0!</v>
      </c>
      <c r="W11" s="361" t="e">
        <f t="shared" si="1"/>
        <v>#DIV/0!</v>
      </c>
      <c r="X11" s="361" t="e">
        <f t="shared" si="1"/>
        <v>#DIV/0!</v>
      </c>
      <c r="Y11" s="361" t="e">
        <f t="shared" si="1"/>
        <v>#DIV/0!</v>
      </c>
      <c r="AA11" s="361" t="e">
        <f t="shared" si="2"/>
        <v>#DIV/0!</v>
      </c>
      <c r="AB11" s="361" t="e">
        <f t="shared" si="3"/>
        <v>#DIV/0!</v>
      </c>
      <c r="AC11" s="361" t="e">
        <f t="shared" si="4"/>
        <v>#DIV/0!</v>
      </c>
      <c r="AD11" s="361" t="e">
        <f t="shared" si="5"/>
        <v>#DIV/0!</v>
      </c>
      <c r="AE11" s="361" t="e">
        <f t="shared" si="6"/>
        <v>#DIV/0!</v>
      </c>
      <c r="AF11" s="361" t="e">
        <f t="shared" si="7"/>
        <v>#DIV/0!</v>
      </c>
    </row>
    <row r="12" spans="1:32" s="350" customFormat="1" ht="25.5" customHeight="1" x14ac:dyDescent="0.25">
      <c r="A12" s="355">
        <v>6</v>
      </c>
      <c r="B12" s="362"/>
      <c r="C12" s="363"/>
      <c r="D12" s="364"/>
      <c r="E12" s="363"/>
      <c r="F12" s="364"/>
      <c r="G12" s="363"/>
      <c r="H12" s="364"/>
      <c r="I12" s="363"/>
      <c r="J12" s="364"/>
      <c r="K12" s="363"/>
      <c r="L12" s="364"/>
      <c r="M12" s="363"/>
      <c r="N12" s="364"/>
      <c r="O12" s="355"/>
      <c r="P12" s="361" t="e">
        <f t="shared" si="0"/>
        <v>#DIV/0!</v>
      </c>
      <c r="Q12" s="361" t="e">
        <f t="shared" si="0"/>
        <v>#DIV/0!</v>
      </c>
      <c r="R12" s="361" t="e">
        <f t="shared" si="0"/>
        <v>#DIV/0!</v>
      </c>
      <c r="S12" s="361" t="e">
        <f>H12/F12*1-1</f>
        <v>#DIV/0!</v>
      </c>
      <c r="T12" s="361" t="e">
        <f t="shared" si="0"/>
        <v>#DIV/0!</v>
      </c>
      <c r="U12" s="361" t="e">
        <f t="shared" si="0"/>
        <v>#DIV/0!</v>
      </c>
      <c r="V12" s="361" t="e">
        <f t="shared" si="0"/>
        <v>#DIV/0!</v>
      </c>
      <c r="W12" s="361" t="e">
        <f t="shared" si="1"/>
        <v>#DIV/0!</v>
      </c>
      <c r="X12" s="361" t="e">
        <f t="shared" si="1"/>
        <v>#DIV/0!</v>
      </c>
      <c r="Y12" s="361" t="e">
        <f t="shared" si="1"/>
        <v>#DIV/0!</v>
      </c>
      <c r="AA12" s="361" t="e">
        <f t="shared" si="2"/>
        <v>#DIV/0!</v>
      </c>
      <c r="AB12" s="361" t="e">
        <f t="shared" si="3"/>
        <v>#DIV/0!</v>
      </c>
      <c r="AC12" s="361" t="e">
        <f t="shared" si="4"/>
        <v>#DIV/0!</v>
      </c>
      <c r="AD12" s="361" t="e">
        <f t="shared" si="5"/>
        <v>#DIV/0!</v>
      </c>
      <c r="AE12" s="361" t="e">
        <f t="shared" si="6"/>
        <v>#DIV/0!</v>
      </c>
      <c r="AF12" s="361" t="e">
        <f t="shared" si="7"/>
        <v>#DIV/0!</v>
      </c>
    </row>
    <row r="13" spans="1:32" s="350" customFormat="1" ht="25.5" customHeight="1" x14ac:dyDescent="0.25">
      <c r="A13" s="355">
        <v>7</v>
      </c>
      <c r="B13" s="358"/>
      <c r="C13" s="359"/>
      <c r="D13" s="360"/>
      <c r="E13" s="359"/>
      <c r="F13" s="360"/>
      <c r="G13" s="359"/>
      <c r="H13" s="360"/>
      <c r="I13" s="359"/>
      <c r="J13" s="360"/>
      <c r="K13" s="359"/>
      <c r="L13" s="360"/>
      <c r="M13" s="359"/>
      <c r="N13" s="360"/>
      <c r="O13" s="355"/>
      <c r="P13" s="361" t="e">
        <f t="shared" si="0"/>
        <v>#DIV/0!</v>
      </c>
      <c r="Q13" s="361" t="e">
        <f t="shared" si="0"/>
        <v>#DIV/0!</v>
      </c>
      <c r="R13" s="361" t="e">
        <f t="shared" si="0"/>
        <v>#DIV/0!</v>
      </c>
      <c r="S13" s="361" t="e">
        <f t="shared" si="0"/>
        <v>#DIV/0!</v>
      </c>
      <c r="T13" s="361" t="e">
        <f t="shared" si="0"/>
        <v>#DIV/0!</v>
      </c>
      <c r="U13" s="361" t="e">
        <f t="shared" si="0"/>
        <v>#DIV/0!</v>
      </c>
      <c r="V13" s="361" t="e">
        <f t="shared" si="0"/>
        <v>#DIV/0!</v>
      </c>
      <c r="W13" s="361" t="e">
        <f t="shared" si="1"/>
        <v>#DIV/0!</v>
      </c>
      <c r="X13" s="361" t="e">
        <f t="shared" si="1"/>
        <v>#DIV/0!</v>
      </c>
      <c r="Y13" s="361" t="e">
        <f t="shared" si="1"/>
        <v>#DIV/0!</v>
      </c>
      <c r="AA13" s="361" t="e">
        <f t="shared" si="2"/>
        <v>#DIV/0!</v>
      </c>
      <c r="AB13" s="361" t="e">
        <f t="shared" si="3"/>
        <v>#DIV/0!</v>
      </c>
      <c r="AC13" s="361" t="e">
        <f t="shared" si="4"/>
        <v>#DIV/0!</v>
      </c>
      <c r="AD13" s="361" t="e">
        <f t="shared" si="5"/>
        <v>#DIV/0!</v>
      </c>
      <c r="AE13" s="361" t="e">
        <f t="shared" si="6"/>
        <v>#DIV/0!</v>
      </c>
      <c r="AF13" s="361" t="e">
        <f t="shared" si="7"/>
        <v>#DIV/0!</v>
      </c>
    </row>
    <row r="14" spans="1:32" s="350" customFormat="1" ht="25.5" customHeight="1" x14ac:dyDescent="0.25">
      <c r="A14" s="355">
        <v>8</v>
      </c>
      <c r="B14" s="362"/>
      <c r="C14" s="363"/>
      <c r="D14" s="364"/>
      <c r="E14" s="363"/>
      <c r="F14" s="364"/>
      <c r="G14" s="363"/>
      <c r="H14" s="364"/>
      <c r="I14" s="363"/>
      <c r="J14" s="364"/>
      <c r="K14" s="363"/>
      <c r="L14" s="364"/>
      <c r="M14" s="363"/>
      <c r="N14" s="364"/>
      <c r="O14" s="355"/>
      <c r="P14" s="361" t="e">
        <f t="shared" si="0"/>
        <v>#DIV/0!</v>
      </c>
      <c r="Q14" s="361" t="e">
        <f t="shared" si="0"/>
        <v>#DIV/0!</v>
      </c>
      <c r="R14" s="361" t="e">
        <f t="shared" si="0"/>
        <v>#DIV/0!</v>
      </c>
      <c r="S14" s="361" t="e">
        <f>H14/F14*1-1</f>
        <v>#DIV/0!</v>
      </c>
      <c r="T14" s="361" t="e">
        <f t="shared" si="0"/>
        <v>#DIV/0!</v>
      </c>
      <c r="U14" s="361" t="e">
        <f t="shared" si="0"/>
        <v>#DIV/0!</v>
      </c>
      <c r="V14" s="361" t="e">
        <f t="shared" si="0"/>
        <v>#DIV/0!</v>
      </c>
      <c r="W14" s="361" t="e">
        <f t="shared" si="1"/>
        <v>#DIV/0!</v>
      </c>
      <c r="X14" s="361" t="e">
        <f t="shared" si="1"/>
        <v>#DIV/0!</v>
      </c>
      <c r="Y14" s="361" t="e">
        <f t="shared" si="1"/>
        <v>#DIV/0!</v>
      </c>
      <c r="AA14" s="361" t="e">
        <f t="shared" si="2"/>
        <v>#DIV/0!</v>
      </c>
      <c r="AB14" s="361" t="e">
        <f t="shared" si="3"/>
        <v>#DIV/0!</v>
      </c>
      <c r="AC14" s="361" t="e">
        <f t="shared" si="4"/>
        <v>#DIV/0!</v>
      </c>
      <c r="AD14" s="361" t="e">
        <f t="shared" si="5"/>
        <v>#DIV/0!</v>
      </c>
      <c r="AE14" s="361" t="e">
        <f t="shared" si="6"/>
        <v>#DIV/0!</v>
      </c>
      <c r="AF14" s="361" t="e">
        <f t="shared" si="7"/>
        <v>#DIV/0!</v>
      </c>
    </row>
    <row r="15" spans="1:32" s="350" customFormat="1" ht="25.5" customHeight="1" x14ac:dyDescent="0.25">
      <c r="A15" s="355">
        <v>9</v>
      </c>
      <c r="B15" s="358"/>
      <c r="C15" s="359"/>
      <c r="D15" s="360"/>
      <c r="E15" s="359"/>
      <c r="F15" s="360"/>
      <c r="G15" s="359"/>
      <c r="H15" s="360"/>
      <c r="I15" s="359"/>
      <c r="J15" s="360"/>
      <c r="K15" s="359"/>
      <c r="L15" s="360"/>
      <c r="M15" s="359"/>
      <c r="N15" s="360"/>
      <c r="O15" s="355"/>
      <c r="P15" s="361" t="e">
        <f t="shared" si="0"/>
        <v>#DIV/0!</v>
      </c>
      <c r="Q15" s="361" t="e">
        <f t="shared" si="0"/>
        <v>#DIV/0!</v>
      </c>
      <c r="R15" s="361" t="e">
        <f t="shared" si="0"/>
        <v>#DIV/0!</v>
      </c>
      <c r="S15" s="361" t="e">
        <f t="shared" si="0"/>
        <v>#DIV/0!</v>
      </c>
      <c r="T15" s="361" t="e">
        <f t="shared" si="0"/>
        <v>#DIV/0!</v>
      </c>
      <c r="U15" s="361" t="e">
        <f t="shared" si="0"/>
        <v>#DIV/0!</v>
      </c>
      <c r="V15" s="361" t="e">
        <f t="shared" si="0"/>
        <v>#DIV/0!</v>
      </c>
      <c r="W15" s="361" t="e">
        <f t="shared" si="1"/>
        <v>#DIV/0!</v>
      </c>
      <c r="X15" s="361" t="e">
        <f t="shared" si="1"/>
        <v>#DIV/0!</v>
      </c>
      <c r="Y15" s="361" t="e">
        <f t="shared" si="1"/>
        <v>#DIV/0!</v>
      </c>
      <c r="AA15" s="361" t="e">
        <f t="shared" si="2"/>
        <v>#DIV/0!</v>
      </c>
      <c r="AB15" s="361" t="e">
        <f t="shared" si="3"/>
        <v>#DIV/0!</v>
      </c>
      <c r="AC15" s="361" t="e">
        <f t="shared" si="4"/>
        <v>#DIV/0!</v>
      </c>
      <c r="AD15" s="361" t="e">
        <f t="shared" si="5"/>
        <v>#DIV/0!</v>
      </c>
      <c r="AE15" s="361" t="e">
        <f t="shared" si="6"/>
        <v>#DIV/0!</v>
      </c>
      <c r="AF15" s="361" t="e">
        <f t="shared" si="7"/>
        <v>#DIV/0!</v>
      </c>
    </row>
    <row r="16" spans="1:32" s="350" customFormat="1" ht="25.5" customHeight="1" x14ac:dyDescent="0.25">
      <c r="A16" s="355">
        <v>10</v>
      </c>
      <c r="B16" s="362"/>
      <c r="C16" s="363"/>
      <c r="D16" s="364"/>
      <c r="E16" s="363"/>
      <c r="F16" s="364"/>
      <c r="G16" s="363"/>
      <c r="H16" s="364"/>
      <c r="I16" s="363"/>
      <c r="J16" s="364"/>
      <c r="K16" s="363"/>
      <c r="L16" s="364"/>
      <c r="M16" s="363"/>
      <c r="N16" s="364"/>
      <c r="O16" s="355"/>
      <c r="P16" s="361" t="e">
        <f t="shared" si="0"/>
        <v>#DIV/0!</v>
      </c>
      <c r="Q16" s="361" t="e">
        <f t="shared" si="0"/>
        <v>#DIV/0!</v>
      </c>
      <c r="R16" s="361" t="e">
        <f t="shared" si="0"/>
        <v>#DIV/0!</v>
      </c>
      <c r="S16" s="361" t="e">
        <f t="shared" si="0"/>
        <v>#DIV/0!</v>
      </c>
      <c r="T16" s="361" t="e">
        <f t="shared" si="0"/>
        <v>#DIV/0!</v>
      </c>
      <c r="U16" s="361" t="e">
        <f t="shared" si="0"/>
        <v>#DIV/0!</v>
      </c>
      <c r="V16" s="361" t="e">
        <f t="shared" si="0"/>
        <v>#DIV/0!</v>
      </c>
      <c r="W16" s="361" t="e">
        <f t="shared" si="1"/>
        <v>#DIV/0!</v>
      </c>
      <c r="X16" s="361" t="e">
        <f t="shared" si="1"/>
        <v>#DIV/0!</v>
      </c>
      <c r="Y16" s="361" t="e">
        <f t="shared" si="1"/>
        <v>#DIV/0!</v>
      </c>
      <c r="AA16" s="361" t="e">
        <f t="shared" si="2"/>
        <v>#DIV/0!</v>
      </c>
      <c r="AB16" s="361" t="e">
        <f t="shared" si="3"/>
        <v>#DIV/0!</v>
      </c>
      <c r="AC16" s="361" t="e">
        <f t="shared" si="4"/>
        <v>#DIV/0!</v>
      </c>
      <c r="AD16" s="361" t="e">
        <f t="shared" si="5"/>
        <v>#DIV/0!</v>
      </c>
      <c r="AE16" s="361" t="e">
        <f t="shared" si="6"/>
        <v>#DIV/0!</v>
      </c>
      <c r="AF16" s="361" t="e">
        <f t="shared" si="7"/>
        <v>#DIV/0!</v>
      </c>
    </row>
    <row r="17" spans="1:32" s="350" customFormat="1" ht="25.5" customHeight="1" x14ac:dyDescent="0.25">
      <c r="A17" s="355">
        <v>11</v>
      </c>
      <c r="B17" s="358"/>
      <c r="C17" s="359"/>
      <c r="D17" s="360"/>
      <c r="E17" s="359"/>
      <c r="F17" s="360"/>
      <c r="G17" s="359"/>
      <c r="H17" s="360"/>
      <c r="I17" s="359"/>
      <c r="J17" s="360"/>
      <c r="K17" s="359"/>
      <c r="L17" s="360"/>
      <c r="M17" s="359"/>
      <c r="N17" s="360"/>
      <c r="O17" s="355"/>
      <c r="P17" s="361" t="e">
        <f t="shared" si="0"/>
        <v>#DIV/0!</v>
      </c>
      <c r="Q17" s="361" t="e">
        <f t="shared" si="0"/>
        <v>#DIV/0!</v>
      </c>
      <c r="R17" s="361" t="e">
        <f t="shared" si="0"/>
        <v>#DIV/0!</v>
      </c>
      <c r="S17" s="361" t="e">
        <f>H17/F17*1-1</f>
        <v>#DIV/0!</v>
      </c>
      <c r="T17" s="361" t="e">
        <f t="shared" si="0"/>
        <v>#DIV/0!</v>
      </c>
      <c r="U17" s="361" t="e">
        <f t="shared" si="0"/>
        <v>#DIV/0!</v>
      </c>
      <c r="V17" s="361" t="e">
        <f t="shared" si="0"/>
        <v>#DIV/0!</v>
      </c>
      <c r="W17" s="361" t="e">
        <f t="shared" si="1"/>
        <v>#DIV/0!</v>
      </c>
      <c r="X17" s="361" t="e">
        <f t="shared" si="1"/>
        <v>#DIV/0!</v>
      </c>
      <c r="Y17" s="361" t="e">
        <f t="shared" si="1"/>
        <v>#DIV/0!</v>
      </c>
      <c r="AA17" s="361" t="e">
        <f t="shared" si="2"/>
        <v>#DIV/0!</v>
      </c>
      <c r="AB17" s="361" t="e">
        <f t="shared" si="3"/>
        <v>#DIV/0!</v>
      </c>
      <c r="AC17" s="361" t="e">
        <f t="shared" si="4"/>
        <v>#DIV/0!</v>
      </c>
      <c r="AD17" s="361" t="e">
        <f t="shared" si="5"/>
        <v>#DIV/0!</v>
      </c>
      <c r="AE17" s="361" t="e">
        <f t="shared" si="6"/>
        <v>#DIV/0!</v>
      </c>
      <c r="AF17" s="361" t="e">
        <f t="shared" si="7"/>
        <v>#DIV/0!</v>
      </c>
    </row>
    <row r="18" spans="1:32" s="350" customFormat="1" ht="25.5" customHeight="1" x14ac:dyDescent="0.25">
      <c r="A18" s="355">
        <v>12</v>
      </c>
      <c r="B18" s="362"/>
      <c r="C18" s="363"/>
      <c r="D18" s="364"/>
      <c r="E18" s="363"/>
      <c r="F18" s="364"/>
      <c r="G18" s="363"/>
      <c r="H18" s="364"/>
      <c r="I18" s="363"/>
      <c r="J18" s="364"/>
      <c r="K18" s="363"/>
      <c r="L18" s="364"/>
      <c r="M18" s="363"/>
      <c r="N18" s="364"/>
      <c r="O18" s="355"/>
      <c r="P18" s="361" t="e">
        <f t="shared" si="0"/>
        <v>#DIV/0!</v>
      </c>
      <c r="Q18" s="361" t="e">
        <f t="shared" si="0"/>
        <v>#DIV/0!</v>
      </c>
      <c r="R18" s="361" t="e">
        <f t="shared" si="0"/>
        <v>#DIV/0!</v>
      </c>
      <c r="S18" s="361" t="e">
        <f t="shared" si="0"/>
        <v>#DIV/0!</v>
      </c>
      <c r="T18" s="361" t="e">
        <f t="shared" si="0"/>
        <v>#DIV/0!</v>
      </c>
      <c r="U18" s="361" t="e">
        <f t="shared" si="0"/>
        <v>#DIV/0!</v>
      </c>
      <c r="V18" s="361" t="e">
        <f t="shared" si="0"/>
        <v>#DIV/0!</v>
      </c>
      <c r="W18" s="361" t="e">
        <f t="shared" si="1"/>
        <v>#DIV/0!</v>
      </c>
      <c r="X18" s="361" t="e">
        <f t="shared" si="1"/>
        <v>#DIV/0!</v>
      </c>
      <c r="Y18" s="361" t="e">
        <f t="shared" si="1"/>
        <v>#DIV/0!</v>
      </c>
      <c r="AA18" s="361" t="e">
        <f t="shared" si="2"/>
        <v>#DIV/0!</v>
      </c>
      <c r="AB18" s="361" t="e">
        <f t="shared" si="3"/>
        <v>#DIV/0!</v>
      </c>
      <c r="AC18" s="361" t="e">
        <f t="shared" si="4"/>
        <v>#DIV/0!</v>
      </c>
      <c r="AD18" s="361" t="e">
        <f t="shared" si="5"/>
        <v>#DIV/0!</v>
      </c>
      <c r="AE18" s="361" t="e">
        <f t="shared" si="6"/>
        <v>#DIV/0!</v>
      </c>
      <c r="AF18" s="361" t="e">
        <f t="shared" si="7"/>
        <v>#DIV/0!</v>
      </c>
    </row>
    <row r="19" spans="1:32" s="367" customFormat="1" ht="27" customHeight="1" x14ac:dyDescent="0.2">
      <c r="A19" s="365"/>
      <c r="B19" s="380" t="s">
        <v>54</v>
      </c>
      <c r="C19" s="381"/>
      <c r="D19" s="382">
        <f>SUM(D7:D18)</f>
        <v>0</v>
      </c>
      <c r="E19" s="381"/>
      <c r="F19" s="382">
        <f>SUM(F7:F18)</f>
        <v>0</v>
      </c>
      <c r="G19" s="381"/>
      <c r="H19" s="382">
        <f>SUM(H7:H18)</f>
        <v>0</v>
      </c>
      <c r="I19" s="381"/>
      <c r="J19" s="382">
        <f>SUM(J7:J18)</f>
        <v>0</v>
      </c>
      <c r="K19" s="381"/>
      <c r="L19" s="382">
        <f>SUM(L7:L18)</f>
        <v>0</v>
      </c>
      <c r="M19" s="381"/>
      <c r="N19" s="382">
        <f>SUM(N7:N18)</f>
        <v>0</v>
      </c>
      <c r="O19" s="365"/>
      <c r="P19" s="366" t="e">
        <f>E19/C19*1-1</f>
        <v>#DIV/0!</v>
      </c>
      <c r="Q19" s="366" t="e">
        <f t="shared" si="0"/>
        <v>#DIV/0!</v>
      </c>
      <c r="R19" s="366" t="e">
        <f t="shared" si="0"/>
        <v>#DIV/0!</v>
      </c>
      <c r="S19" s="366" t="e">
        <f t="shared" si="0"/>
        <v>#DIV/0!</v>
      </c>
      <c r="T19" s="366" t="e">
        <f t="shared" si="0"/>
        <v>#DIV/0!</v>
      </c>
      <c r="U19" s="366" t="e">
        <f t="shared" si="0"/>
        <v>#DIV/0!</v>
      </c>
      <c r="V19" s="366" t="e">
        <f t="shared" si="0"/>
        <v>#DIV/0!</v>
      </c>
      <c r="W19" s="366" t="e">
        <f t="shared" si="1"/>
        <v>#DIV/0!</v>
      </c>
      <c r="X19" s="366" t="e">
        <f t="shared" si="1"/>
        <v>#DIV/0!</v>
      </c>
      <c r="Y19" s="366" t="e">
        <f t="shared" si="1"/>
        <v>#DIV/0!</v>
      </c>
      <c r="AA19" s="366" t="e">
        <f t="shared" si="2"/>
        <v>#DIV/0!</v>
      </c>
      <c r="AB19" s="366" t="e">
        <f t="shared" si="3"/>
        <v>#DIV/0!</v>
      </c>
      <c r="AC19" s="366" t="e">
        <f t="shared" si="4"/>
        <v>#DIV/0!</v>
      </c>
      <c r="AD19" s="366" t="e">
        <f t="shared" si="5"/>
        <v>#DIV/0!</v>
      </c>
      <c r="AE19" s="366" t="e">
        <f t="shared" si="6"/>
        <v>#DIV/0!</v>
      </c>
      <c r="AF19" s="366" t="e">
        <f t="shared" si="7"/>
        <v>#DIV/0!</v>
      </c>
    </row>
    <row r="20" spans="1:32" s="367" customFormat="1" ht="24.75" customHeight="1" x14ac:dyDescent="0.2">
      <c r="A20" s="368"/>
      <c r="B20" s="380"/>
      <c r="C20" s="383"/>
      <c r="D20" s="382"/>
      <c r="E20" s="383"/>
      <c r="F20" s="382"/>
      <c r="G20" s="383"/>
      <c r="H20" s="382"/>
      <c r="I20" s="383"/>
      <c r="J20" s="382"/>
      <c r="K20" s="383"/>
      <c r="L20" s="382"/>
      <c r="M20" s="383"/>
      <c r="N20" s="382"/>
      <c r="O20" s="368"/>
    </row>
    <row r="21" spans="1:32" s="350" customFormat="1" ht="18" customHeight="1" x14ac:dyDescent="0.25">
      <c r="A21" s="349"/>
      <c r="B21" s="369"/>
      <c r="C21" s="370"/>
      <c r="D21" s="370"/>
      <c r="E21" s="371"/>
      <c r="F21" s="371"/>
      <c r="G21" s="371"/>
      <c r="H21" s="371"/>
      <c r="I21" s="371"/>
      <c r="J21" s="371"/>
      <c r="K21" s="371"/>
      <c r="L21" s="371"/>
      <c r="M21" s="371"/>
      <c r="N21" s="371"/>
      <c r="O21" s="354"/>
    </row>
    <row r="22" spans="1:32" s="350" customFormat="1" x14ac:dyDescent="0.25">
      <c r="A22" s="349"/>
      <c r="B22" s="372"/>
      <c r="C22" s="372"/>
      <c r="D22" s="372"/>
      <c r="E22" s="371"/>
      <c r="F22" s="371"/>
      <c r="G22" s="371"/>
      <c r="H22" s="371"/>
      <c r="I22" s="371"/>
      <c r="J22" s="371"/>
      <c r="K22" s="371"/>
      <c r="L22" s="371"/>
      <c r="M22" s="371"/>
      <c r="N22" s="371"/>
      <c r="O22" s="354"/>
    </row>
    <row r="23" spans="1:32" s="350" customFormat="1" x14ac:dyDescent="0.25">
      <c r="A23" s="349"/>
      <c r="E23" s="373"/>
      <c r="F23" s="373"/>
      <c r="G23" s="373"/>
      <c r="H23" s="373"/>
      <c r="I23" s="373"/>
      <c r="J23" s="373"/>
      <c r="K23" s="373"/>
      <c r="L23" s="371"/>
      <c r="M23" s="371"/>
      <c r="N23" s="371"/>
      <c r="O23" s="354"/>
    </row>
    <row r="24" spans="1:32" s="350" customFormat="1" ht="15.75" thickBot="1" x14ac:dyDescent="0.3">
      <c r="A24" s="355"/>
      <c r="B24" s="374" t="s">
        <v>55</v>
      </c>
      <c r="C24" s="374"/>
      <c r="D24" s="374"/>
      <c r="E24" s="375"/>
      <c r="F24" s="375"/>
      <c r="G24" s="375"/>
      <c r="H24" s="375"/>
      <c r="I24" s="375"/>
      <c r="J24" s="375"/>
      <c r="K24" s="375"/>
      <c r="L24" s="376"/>
      <c r="M24" s="377"/>
      <c r="N24" s="377"/>
      <c r="O24" s="354"/>
    </row>
    <row r="25" spans="1:32" s="350" customFormat="1" ht="22.5" customHeight="1" x14ac:dyDescent="0.25">
      <c r="A25" s="355"/>
      <c r="B25" s="350" t="s">
        <v>69</v>
      </c>
      <c r="L25" s="378"/>
      <c r="M25" s="371"/>
      <c r="N25" s="371"/>
      <c r="O25" s="354"/>
    </row>
    <row r="26" spans="1:32" s="350" customFormat="1" ht="21.75" customHeight="1" x14ac:dyDescent="0.25">
      <c r="A26" s="355"/>
      <c r="B26" s="350" t="s">
        <v>64</v>
      </c>
      <c r="L26" s="378"/>
      <c r="M26" s="371"/>
      <c r="N26" s="371"/>
      <c r="O26" s="354"/>
    </row>
  </sheetData>
  <sheetProtection algorithmName="SHA-512" hashValue="TNC+ZTZd+p+oNU7WkXIrAM5YE1byMk51NxxBr5rXXXJJYbvBpMSrEkAo9LE//yd/24/7Tv0JIBUImSShvjQyHA==" saltValue="pjwxWq7WNKcKV3qXrUaOQQ==" spinCount="100000" sheet="1" formatCells="0" formatRows="0" insertRows="0" selectLockedCells="1"/>
  <mergeCells count="17">
    <mergeCell ref="B1:N1"/>
    <mergeCell ref="C3:N3"/>
    <mergeCell ref="B4:N4"/>
    <mergeCell ref="P4:Y4"/>
    <mergeCell ref="AA4:AF4"/>
    <mergeCell ref="B5:B6"/>
    <mergeCell ref="C5:D5"/>
    <mergeCell ref="E5:F5"/>
    <mergeCell ref="G5:H5"/>
    <mergeCell ref="I5:J5"/>
    <mergeCell ref="V5:W5"/>
    <mergeCell ref="X5:Y5"/>
    <mergeCell ref="K5:L5"/>
    <mergeCell ref="M5:N5"/>
    <mergeCell ref="P5:Q5"/>
    <mergeCell ref="R5:S5"/>
    <mergeCell ref="T5:U5"/>
  </mergeCells>
  <phoneticPr fontId="2" type="noConversion"/>
  <conditionalFormatting sqref="B6:N6">
    <cfRule type="containsBlanks" dxfId="16" priority="2">
      <formula>LEN(TRIM(B6))=0</formula>
    </cfRule>
  </conditionalFormatting>
  <pageMargins left="0.26" right="0.2" top="0.53" bottom="0.51" header="0.3" footer="0.3"/>
  <pageSetup paperSize="9" orientation="portrait"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9BD75-1081-45B2-B1B4-744647AD07E7}">
  <sheetPr>
    <tabColor theme="9" tint="0.39997558519241921"/>
    <pageSetUpPr autoPageBreaks="0" fitToPage="1"/>
  </sheetPr>
  <dimension ref="A1:O106"/>
  <sheetViews>
    <sheetView showGridLines="0" topLeftCell="A23" workbookViewId="0">
      <selection activeCell="D29" sqref="D29"/>
    </sheetView>
  </sheetViews>
  <sheetFormatPr defaultColWidth="9.140625" defaultRowHeight="15" outlineLevelRow="1" x14ac:dyDescent="0.25"/>
  <cols>
    <col min="1" max="1" width="3" style="6" customWidth="1"/>
    <col min="2" max="2" width="34.28515625" style="6" customWidth="1"/>
    <col min="3" max="8" width="16.42578125" style="6" customWidth="1"/>
    <col min="9" max="9" width="13.7109375" style="6" customWidth="1"/>
    <col min="10" max="10" width="12.7109375" style="6" customWidth="1"/>
    <col min="11" max="16384" width="9.140625" style="6"/>
  </cols>
  <sheetData>
    <row r="1" spans="2:10" ht="39" customHeight="1" x14ac:dyDescent="0.3">
      <c r="B1" s="526" t="s">
        <v>589</v>
      </c>
      <c r="C1" s="526"/>
      <c r="D1" s="526"/>
      <c r="E1" s="526"/>
      <c r="F1" s="526"/>
      <c r="G1" s="526"/>
      <c r="H1" s="526"/>
      <c r="I1" s="526"/>
    </row>
    <row r="2" spans="2:10" ht="30" customHeight="1" x14ac:dyDescent="0.25">
      <c r="B2" s="345" t="s">
        <v>96</v>
      </c>
      <c r="C2" s="527"/>
      <c r="D2" s="527"/>
      <c r="E2" s="527"/>
      <c r="F2" s="527"/>
      <c r="G2" s="527"/>
      <c r="H2" s="527"/>
      <c r="I2" s="527"/>
    </row>
    <row r="3" spans="2:10" s="8" customFormat="1" ht="43.5" thickBot="1" x14ac:dyDescent="0.3">
      <c r="B3" s="7" t="s">
        <v>24</v>
      </c>
      <c r="C3" s="7" t="s">
        <v>568</v>
      </c>
      <c r="D3" s="7" t="s">
        <v>601</v>
      </c>
      <c r="E3" s="7" t="s">
        <v>35</v>
      </c>
      <c r="F3" s="7" t="s">
        <v>569</v>
      </c>
      <c r="G3" s="7" t="s">
        <v>570</v>
      </c>
      <c r="H3" s="7" t="s">
        <v>602</v>
      </c>
      <c r="I3" s="7" t="s">
        <v>604</v>
      </c>
    </row>
    <row r="4" spans="2:10" ht="24.75" customHeight="1" x14ac:dyDescent="0.25">
      <c r="B4" s="9" t="s">
        <v>37</v>
      </c>
      <c r="C4" s="10"/>
      <c r="D4" s="10"/>
      <c r="E4" s="10"/>
      <c r="F4" s="10"/>
      <c r="G4" s="10"/>
      <c r="H4" s="10"/>
      <c r="I4" s="414">
        <f>IF(D4=0,0,H4/D4)</f>
        <v>0</v>
      </c>
      <c r="J4" s="11" t="s">
        <v>47</v>
      </c>
    </row>
    <row r="5" spans="2:10" ht="24.75" customHeight="1" x14ac:dyDescent="0.25">
      <c r="B5" s="12" t="s">
        <v>25</v>
      </c>
      <c r="C5" s="13"/>
      <c r="D5" s="13"/>
      <c r="E5" s="13"/>
      <c r="F5" s="13"/>
      <c r="G5" s="13"/>
      <c r="H5" s="13"/>
      <c r="I5" s="415">
        <f t="shared" ref="I5:I16" si="0">IF(D5=0,0,H5/D5)</f>
        <v>0</v>
      </c>
    </row>
    <row r="6" spans="2:10" ht="24.75" customHeight="1" x14ac:dyDescent="0.25">
      <c r="B6" s="14" t="s">
        <v>26</v>
      </c>
      <c r="C6" s="61">
        <f t="shared" ref="C6:H6" si="1">C4-C5</f>
        <v>0</v>
      </c>
      <c r="D6" s="61">
        <f t="shared" si="1"/>
        <v>0</v>
      </c>
      <c r="E6" s="61">
        <f t="shared" si="1"/>
        <v>0</v>
      </c>
      <c r="F6" s="61">
        <f t="shared" si="1"/>
        <v>0</v>
      </c>
      <c r="G6" s="61">
        <f t="shared" si="1"/>
        <v>0</v>
      </c>
      <c r="H6" s="61">
        <f t="shared" si="1"/>
        <v>0</v>
      </c>
      <c r="I6" s="423">
        <f t="shared" si="0"/>
        <v>0</v>
      </c>
    </row>
    <row r="7" spans="2:10" ht="24.75" customHeight="1" x14ac:dyDescent="0.25">
      <c r="B7" s="12" t="s">
        <v>38</v>
      </c>
      <c r="C7" s="62">
        <f>IF(C4=0,0,C6/C4)</f>
        <v>0</v>
      </c>
      <c r="D7" s="62">
        <f t="shared" ref="D7:H7" si="2">IF(D4=0,0,D6/D4)</f>
        <v>0</v>
      </c>
      <c r="E7" s="62">
        <f t="shared" si="2"/>
        <v>0</v>
      </c>
      <c r="F7" s="62">
        <f t="shared" si="2"/>
        <v>0</v>
      </c>
      <c r="G7" s="62">
        <f t="shared" si="2"/>
        <v>0</v>
      </c>
      <c r="H7" s="62">
        <f t="shared" si="2"/>
        <v>0</v>
      </c>
      <c r="I7" s="416">
        <f>IF(D7=0,0,H7-D7)</f>
        <v>0</v>
      </c>
    </row>
    <row r="8" spans="2:10" ht="24.75" customHeight="1" x14ac:dyDescent="0.25">
      <c r="B8" s="12" t="s">
        <v>27</v>
      </c>
      <c r="C8" s="13"/>
      <c r="D8" s="13"/>
      <c r="E8" s="13"/>
      <c r="F8" s="13"/>
      <c r="G8" s="15"/>
      <c r="H8" s="13"/>
      <c r="I8" s="415">
        <f t="shared" si="0"/>
        <v>0</v>
      </c>
    </row>
    <row r="9" spans="2:10" ht="24.75" customHeight="1" x14ac:dyDescent="0.25">
      <c r="B9" s="12" t="s">
        <v>28</v>
      </c>
      <c r="C9" s="13"/>
      <c r="D9" s="13"/>
      <c r="E9" s="13"/>
      <c r="F9" s="13"/>
      <c r="G9" s="15"/>
      <c r="H9" s="13"/>
      <c r="I9" s="415">
        <f t="shared" si="0"/>
        <v>0</v>
      </c>
    </row>
    <row r="10" spans="2:10" ht="24.75" customHeight="1" x14ac:dyDescent="0.25">
      <c r="B10" s="12" t="s">
        <v>29</v>
      </c>
      <c r="C10" s="13"/>
      <c r="D10" s="13"/>
      <c r="E10" s="13"/>
      <c r="F10" s="13"/>
      <c r="G10" s="13"/>
      <c r="H10" s="13"/>
      <c r="I10" s="415">
        <f t="shared" si="0"/>
        <v>0</v>
      </c>
    </row>
    <row r="11" spans="2:10" ht="24.75" customHeight="1" x14ac:dyDescent="0.25">
      <c r="B11" s="12" t="s">
        <v>30</v>
      </c>
      <c r="C11" s="13"/>
      <c r="D11" s="13"/>
      <c r="E11" s="13"/>
      <c r="F11" s="13"/>
      <c r="G11" s="15"/>
      <c r="H11" s="13"/>
      <c r="I11" s="415">
        <f t="shared" si="0"/>
        <v>0</v>
      </c>
    </row>
    <row r="12" spans="2:10" ht="32.25" customHeight="1" x14ac:dyDescent="0.25">
      <c r="B12" s="14" t="s">
        <v>31</v>
      </c>
      <c r="C12" s="61">
        <f t="shared" ref="C12:H12" si="3">C6+C8-C9-C10-C11</f>
        <v>0</v>
      </c>
      <c r="D12" s="61">
        <f t="shared" si="3"/>
        <v>0</v>
      </c>
      <c r="E12" s="61">
        <f t="shared" si="3"/>
        <v>0</v>
      </c>
      <c r="F12" s="61">
        <f t="shared" si="3"/>
        <v>0</v>
      </c>
      <c r="G12" s="61">
        <f t="shared" si="3"/>
        <v>0</v>
      </c>
      <c r="H12" s="61">
        <f t="shared" si="3"/>
        <v>0</v>
      </c>
      <c r="I12" s="424">
        <f t="shared" si="0"/>
        <v>0</v>
      </c>
    </row>
    <row r="13" spans="2:10" ht="39" customHeight="1" x14ac:dyDescent="0.25">
      <c r="B13" s="12" t="s">
        <v>46</v>
      </c>
      <c r="C13" s="13"/>
      <c r="D13" s="13"/>
      <c r="E13" s="13"/>
      <c r="F13" s="13"/>
      <c r="G13" s="15"/>
      <c r="H13" s="13"/>
      <c r="I13" s="415">
        <f t="shared" si="0"/>
        <v>0</v>
      </c>
    </row>
    <row r="14" spans="2:10" ht="31.5" customHeight="1" x14ac:dyDescent="0.25">
      <c r="B14" s="14" t="s">
        <v>32</v>
      </c>
      <c r="C14" s="61">
        <f>C12+C13</f>
        <v>0</v>
      </c>
      <c r="D14" s="61">
        <f>D12+D13</f>
        <v>0</v>
      </c>
      <c r="E14" s="61">
        <f t="shared" ref="E14:H14" si="4">E12+E13</f>
        <v>0</v>
      </c>
      <c r="F14" s="61">
        <f t="shared" si="4"/>
        <v>0</v>
      </c>
      <c r="G14" s="61">
        <f t="shared" si="4"/>
        <v>0</v>
      </c>
      <c r="H14" s="61">
        <f t="shared" si="4"/>
        <v>0</v>
      </c>
      <c r="I14" s="424">
        <f t="shared" si="0"/>
        <v>0</v>
      </c>
    </row>
    <row r="15" spans="2:10" ht="30.75" customHeight="1" x14ac:dyDescent="0.25">
      <c r="B15" s="12" t="s">
        <v>33</v>
      </c>
      <c r="C15" s="13"/>
      <c r="D15" s="13"/>
      <c r="E15" s="436">
        <f>E14*12%</f>
        <v>0</v>
      </c>
      <c r="F15" s="436">
        <f>F14*12%</f>
        <v>0</v>
      </c>
      <c r="G15" s="436">
        <f>G14*12%</f>
        <v>0</v>
      </c>
      <c r="H15" s="436">
        <f>H14*12%</f>
        <v>0</v>
      </c>
      <c r="I15" s="417">
        <f>IF(D15=0,0,H15/D15)</f>
        <v>0</v>
      </c>
    </row>
    <row r="16" spans="2:10" ht="24.75" customHeight="1" x14ac:dyDescent="0.25">
      <c r="B16" s="14" t="s">
        <v>34</v>
      </c>
      <c r="C16" s="61">
        <f t="shared" ref="C16:H16" si="5">C14-C15</f>
        <v>0</v>
      </c>
      <c r="D16" s="61">
        <f t="shared" si="5"/>
        <v>0</v>
      </c>
      <c r="E16" s="61">
        <f t="shared" si="5"/>
        <v>0</v>
      </c>
      <c r="F16" s="61">
        <f t="shared" si="5"/>
        <v>0</v>
      </c>
      <c r="G16" s="61">
        <f t="shared" si="5"/>
        <v>0</v>
      </c>
      <c r="H16" s="61">
        <f t="shared" si="5"/>
        <v>0</v>
      </c>
      <c r="I16" s="424">
        <f t="shared" si="0"/>
        <v>0</v>
      </c>
    </row>
    <row r="17" spans="1:15" s="16" customFormat="1" ht="12" customHeight="1" x14ac:dyDescent="0.25">
      <c r="B17" s="17"/>
      <c r="C17" s="18"/>
      <c r="D17" s="18"/>
      <c r="E17" s="18"/>
      <c r="F17" s="18"/>
      <c r="G17" s="18"/>
      <c r="H17" s="18"/>
      <c r="I17" s="418"/>
      <c r="J17" s="19"/>
    </row>
    <row r="18" spans="1:15" s="16" customFormat="1" ht="27.75" hidden="1" customHeight="1" outlineLevel="1" thickBot="1" x14ac:dyDescent="0.3">
      <c r="B18" s="20" t="s">
        <v>73</v>
      </c>
      <c r="C18" s="63">
        <f>C16+C15+C21+C50+C22</f>
        <v>0</v>
      </c>
      <c r="D18" s="63">
        <f>D16+D15+D21+D50+D22</f>
        <v>0</v>
      </c>
      <c r="E18" s="63">
        <f t="shared" ref="E18:H18" si="6">E16+E15+E21+E50+E22</f>
        <v>0</v>
      </c>
      <c r="F18" s="63">
        <f t="shared" si="6"/>
        <v>0</v>
      </c>
      <c r="G18" s="63">
        <f t="shared" si="6"/>
        <v>0</v>
      </c>
      <c r="H18" s="63">
        <f t="shared" si="6"/>
        <v>0</v>
      </c>
      <c r="I18" s="63">
        <f>IF(E18=0,0,H18/E18)</f>
        <v>0</v>
      </c>
      <c r="J18" s="19">
        <f>IF(E18=0,0,I18/E18)</f>
        <v>0</v>
      </c>
    </row>
    <row r="19" spans="1:15" ht="15.75" collapsed="1" thickBot="1" x14ac:dyDescent="0.3">
      <c r="B19" s="21"/>
      <c r="C19" s="21"/>
      <c r="D19" s="21"/>
      <c r="E19" s="21"/>
      <c r="F19" s="21"/>
      <c r="G19" s="21"/>
      <c r="H19" s="21"/>
      <c r="I19" s="21"/>
    </row>
    <row r="20" spans="1:15" ht="19.5" customHeight="1" x14ac:dyDescent="0.25">
      <c r="B20" s="22" t="s">
        <v>36</v>
      </c>
      <c r="C20" s="23"/>
      <c r="D20" s="23"/>
      <c r="E20" s="23"/>
      <c r="F20" s="23"/>
      <c r="G20" s="23"/>
      <c r="H20" s="23"/>
      <c r="I20" s="23">
        <f>IF(D20=0,0,H20/D20)</f>
        <v>0</v>
      </c>
    </row>
    <row r="21" spans="1:15" ht="44.25" x14ac:dyDescent="0.25">
      <c r="B21" s="17" t="s">
        <v>75</v>
      </c>
      <c r="C21" s="24"/>
      <c r="D21" s="24"/>
      <c r="E21" s="24"/>
      <c r="F21" s="24"/>
      <c r="G21" s="24"/>
      <c r="H21" s="24"/>
      <c r="I21" s="416"/>
    </row>
    <row r="22" spans="1:15" ht="45" thickBot="1" x14ac:dyDescent="0.3">
      <c r="B22" s="20" t="s">
        <v>76</v>
      </c>
      <c r="C22" s="25"/>
      <c r="D22" s="25"/>
      <c r="E22" s="25"/>
      <c r="F22" s="25"/>
      <c r="G22" s="25"/>
      <c r="H22" s="25"/>
      <c r="I22" s="25"/>
    </row>
    <row r="23" spans="1:15" ht="15.75" customHeight="1" thickBot="1" x14ac:dyDescent="0.3">
      <c r="B23" s="26"/>
      <c r="C23" s="27"/>
      <c r="D23" s="27"/>
      <c r="E23" s="27"/>
      <c r="F23" s="27"/>
      <c r="G23" s="27"/>
      <c r="H23" s="27"/>
      <c r="I23" s="27"/>
    </row>
    <row r="24" spans="1:15" ht="27.75" customHeight="1" thickBot="1" x14ac:dyDescent="0.3">
      <c r="B24" s="28" t="s">
        <v>74</v>
      </c>
      <c r="C24" s="29"/>
      <c r="D24" s="29"/>
      <c r="E24" s="29"/>
      <c r="F24" s="29"/>
      <c r="G24" s="29"/>
      <c r="H24" s="29"/>
      <c r="I24" s="29"/>
    </row>
    <row r="25" spans="1:15" ht="31.5" customHeight="1" x14ac:dyDescent="0.25">
      <c r="A25" s="30"/>
      <c r="B25" s="9" t="s">
        <v>72</v>
      </c>
      <c r="C25" s="31"/>
      <c r="D25" s="31"/>
      <c r="E25" s="31"/>
      <c r="F25" s="31"/>
      <c r="G25" s="31"/>
      <c r="H25" s="31"/>
      <c r="I25" s="419">
        <f>IF(D25=0,0,H25-D25)</f>
        <v>0</v>
      </c>
      <c r="J25" s="346">
        <f>I25-E25</f>
        <v>0</v>
      </c>
    </row>
    <row r="26" spans="1:15" s="35" customFormat="1" ht="19.5" customHeight="1" x14ac:dyDescent="0.25">
      <c r="A26" s="32"/>
      <c r="B26" s="33" t="s">
        <v>70</v>
      </c>
      <c r="C26" s="34"/>
      <c r="D26" s="34"/>
      <c r="E26" s="34"/>
      <c r="F26" s="34"/>
      <c r="G26" s="34"/>
      <c r="H26" s="34"/>
      <c r="I26" s="419">
        <f t="shared" ref="I26:I29" si="7">IF(D26=0,0,H26-D26)</f>
        <v>0</v>
      </c>
      <c r="J26" s="346">
        <f t="shared" ref="J26:J27" si="8">I26-E26</f>
        <v>0</v>
      </c>
    </row>
    <row r="27" spans="1:15" s="35" customFormat="1" ht="19.5" customHeight="1" x14ac:dyDescent="0.25">
      <c r="A27" s="32"/>
      <c r="B27" s="33" t="s">
        <v>71</v>
      </c>
      <c r="C27" s="34"/>
      <c r="D27" s="34"/>
      <c r="E27" s="34"/>
      <c r="F27" s="34"/>
      <c r="G27" s="34"/>
      <c r="H27" s="34"/>
      <c r="I27" s="419">
        <f t="shared" si="7"/>
        <v>0</v>
      </c>
      <c r="J27" s="346">
        <f t="shared" si="8"/>
        <v>0</v>
      </c>
    </row>
    <row r="28" spans="1:15" ht="21.75" customHeight="1" x14ac:dyDescent="0.25">
      <c r="A28" s="30"/>
      <c r="B28" s="12" t="s">
        <v>49</v>
      </c>
      <c r="C28" s="24"/>
      <c r="D28" s="24"/>
      <c r="E28" s="24"/>
      <c r="F28" s="24"/>
      <c r="G28" s="24"/>
      <c r="H28" s="24"/>
      <c r="I28" s="419">
        <f t="shared" si="7"/>
        <v>0</v>
      </c>
    </row>
    <row r="29" spans="1:15" ht="45" x14ac:dyDescent="0.25">
      <c r="A29" s="30"/>
      <c r="B29" s="12" t="s">
        <v>65</v>
      </c>
      <c r="C29" s="24"/>
      <c r="D29" s="24"/>
      <c r="E29" s="24"/>
      <c r="F29" s="24"/>
      <c r="G29" s="24"/>
      <c r="H29" s="24"/>
      <c r="I29" s="419">
        <f t="shared" si="7"/>
        <v>0</v>
      </c>
    </row>
    <row r="30" spans="1:15" ht="21" customHeight="1" x14ac:dyDescent="0.25">
      <c r="A30" s="30"/>
      <c r="B30" s="12" t="s">
        <v>48</v>
      </c>
      <c r="C30" s="24"/>
      <c r="D30" s="24"/>
      <c r="E30" s="24"/>
      <c r="F30" s="24"/>
      <c r="G30" s="24"/>
      <c r="H30" s="24"/>
      <c r="I30" s="416">
        <f t="shared" ref="I30:I34" si="9">IF(D30=0,0,H30/D30)</f>
        <v>0</v>
      </c>
      <c r="J30" s="36">
        <f>C5+C9+C10-C30</f>
        <v>0</v>
      </c>
      <c r="K30" s="36">
        <f t="shared" ref="K30:N30" si="10">D5+D9+D10-D30</f>
        <v>0</v>
      </c>
      <c r="L30" s="36">
        <f t="shared" si="10"/>
        <v>0</v>
      </c>
      <c r="M30" s="36">
        <f t="shared" si="10"/>
        <v>0</v>
      </c>
      <c r="N30" s="36">
        <f t="shared" si="10"/>
        <v>0</v>
      </c>
      <c r="O30" s="36">
        <f>H5+H9+H10-H30</f>
        <v>0</v>
      </c>
    </row>
    <row r="31" spans="1:15" ht="30" x14ac:dyDescent="0.25">
      <c r="A31" s="30"/>
      <c r="B31" s="12" t="s">
        <v>77</v>
      </c>
      <c r="C31" s="24"/>
      <c r="D31" s="24"/>
      <c r="E31" s="24"/>
      <c r="F31" s="24"/>
      <c r="G31" s="24"/>
      <c r="H31" s="24"/>
      <c r="I31" s="416">
        <f>IF(D31=0,0,H31/D31)</f>
        <v>0</v>
      </c>
    </row>
    <row r="32" spans="1:15" ht="30" x14ac:dyDescent="0.25">
      <c r="A32" s="30"/>
      <c r="B32" s="37" t="s">
        <v>78</v>
      </c>
      <c r="C32" s="64">
        <v>0</v>
      </c>
      <c r="D32" s="71">
        <f>IF(C31=0,0,D31/C31*1-1)</f>
        <v>0</v>
      </c>
      <c r="E32" s="71">
        <f t="shared" ref="E32:H32" si="11">IF(D31=0,0,E31/D31*1-1)</f>
        <v>0</v>
      </c>
      <c r="F32" s="71">
        <f t="shared" si="11"/>
        <v>0</v>
      </c>
      <c r="G32" s="71">
        <f t="shared" si="11"/>
        <v>0</v>
      </c>
      <c r="H32" s="71">
        <f t="shared" si="11"/>
        <v>0</v>
      </c>
      <c r="I32" s="71">
        <f>IF(D32=0,0,H32-D32)</f>
        <v>0</v>
      </c>
    </row>
    <row r="33" spans="1:9" ht="27.75" customHeight="1" x14ac:dyDescent="0.25">
      <c r="A33" s="30"/>
      <c r="B33" s="12" t="s">
        <v>79</v>
      </c>
      <c r="C33" s="64">
        <v>0</v>
      </c>
      <c r="D33" s="72">
        <f>IF(D29=0,0,D4/D29)</f>
        <v>0</v>
      </c>
      <c r="E33" s="72">
        <f>IF(E29=0,0,E4/E29)</f>
        <v>0</v>
      </c>
      <c r="F33" s="72">
        <f>IF(F29=0,0,F4/F29)</f>
        <v>0</v>
      </c>
      <c r="G33" s="72">
        <f>IF(G29=0,0,G4/G29)</f>
        <v>0</v>
      </c>
      <c r="H33" s="72">
        <f>IF(H29=0,0,H4/H29)</f>
        <v>0</v>
      </c>
      <c r="I33" s="416">
        <f t="shared" si="9"/>
        <v>0</v>
      </c>
    </row>
    <row r="34" spans="1:9" ht="30" x14ac:dyDescent="0.25">
      <c r="A34" s="30"/>
      <c r="B34" s="433" t="s">
        <v>583</v>
      </c>
      <c r="C34" s="72">
        <f t="shared" ref="C34:H34" si="12">IF(C$29=0,0,C38/C$29)</f>
        <v>0</v>
      </c>
      <c r="D34" s="72">
        <f t="shared" si="12"/>
        <v>0</v>
      </c>
      <c r="E34" s="72">
        <f t="shared" si="12"/>
        <v>0</v>
      </c>
      <c r="F34" s="72">
        <f t="shared" si="12"/>
        <v>0</v>
      </c>
      <c r="G34" s="72">
        <f t="shared" si="12"/>
        <v>0</v>
      </c>
      <c r="H34" s="72">
        <f t="shared" si="12"/>
        <v>0</v>
      </c>
      <c r="I34" s="416">
        <f t="shared" si="9"/>
        <v>0</v>
      </c>
    </row>
    <row r="35" spans="1:9" ht="27.75" customHeight="1" x14ac:dyDescent="0.25">
      <c r="A35" s="30"/>
      <c r="B35" s="37" t="s">
        <v>80</v>
      </c>
      <c r="C35" s="64">
        <v>0</v>
      </c>
      <c r="D35" s="71">
        <f>IF(C33=0,0,D33/C33*1-1)</f>
        <v>0</v>
      </c>
      <c r="E35" s="71">
        <f t="shared" ref="E35:H35" si="13">IF(D33=0,0,E33/D33*1-1)</f>
        <v>0</v>
      </c>
      <c r="F35" s="71">
        <f>IF(E33=0,0,F33/E33*1-1)</f>
        <v>0</v>
      </c>
      <c r="G35" s="71">
        <f t="shared" si="13"/>
        <v>0</v>
      </c>
      <c r="H35" s="71">
        <f t="shared" si="13"/>
        <v>0</v>
      </c>
      <c r="I35" s="71">
        <f>IF(D35=0,0,H35-D35)</f>
        <v>0</v>
      </c>
    </row>
    <row r="36" spans="1:9" ht="45.75" thickBot="1" x14ac:dyDescent="0.3">
      <c r="A36" s="30"/>
      <c r="B36" s="37" t="s">
        <v>81</v>
      </c>
      <c r="C36" s="64">
        <v>0</v>
      </c>
      <c r="D36" s="73">
        <f>D35-D32</f>
        <v>0</v>
      </c>
      <c r="E36" s="73">
        <f t="shared" ref="E36:H36" si="14">E35-E32</f>
        <v>0</v>
      </c>
      <c r="F36" s="73">
        <f>F35-F32</f>
        <v>0</v>
      </c>
      <c r="G36" s="73">
        <f t="shared" si="14"/>
        <v>0</v>
      </c>
      <c r="H36" s="73">
        <f t="shared" si="14"/>
        <v>0</v>
      </c>
      <c r="I36" s="73">
        <f>I35-I32</f>
        <v>0</v>
      </c>
    </row>
    <row r="37" spans="1:9" s="422" customFormat="1" ht="21.75" customHeight="1" thickBot="1" x14ac:dyDescent="0.3">
      <c r="B37" s="28" t="s">
        <v>173</v>
      </c>
      <c r="C37" s="29"/>
      <c r="D37" s="29"/>
      <c r="E37" s="29"/>
      <c r="F37" s="29"/>
      <c r="G37" s="29"/>
      <c r="H37" s="29"/>
      <c r="I37" s="29"/>
    </row>
    <row r="38" spans="1:9" s="422" customFormat="1" ht="31.5" customHeight="1" x14ac:dyDescent="0.25">
      <c r="A38" s="429"/>
      <c r="B38" s="430" t="s">
        <v>174</v>
      </c>
      <c r="C38" s="431"/>
      <c r="D38" s="431"/>
      <c r="E38" s="431"/>
      <c r="F38" s="431"/>
      <c r="G38" s="431"/>
      <c r="H38" s="431"/>
      <c r="I38" s="420">
        <f>IF(D38=0,0,H38/D38)</f>
        <v>0</v>
      </c>
    </row>
    <row r="39" spans="1:9" s="422" customFormat="1" ht="25.5" hidden="1" customHeight="1" outlineLevel="1" thickBot="1" x14ac:dyDescent="0.3">
      <c r="B39" s="28" t="s">
        <v>170</v>
      </c>
      <c r="C39" s="29"/>
      <c r="D39" s="29"/>
      <c r="E39" s="29"/>
      <c r="F39" s="29"/>
      <c r="G39" s="29"/>
      <c r="H39" s="29"/>
      <c r="I39" s="29"/>
    </row>
    <row r="40" spans="1:9" s="422" customFormat="1" ht="25.5" hidden="1" customHeight="1" outlineLevel="1" x14ac:dyDescent="0.25">
      <c r="A40" s="432"/>
      <c r="B40" s="433" t="s">
        <v>582</v>
      </c>
      <c r="C40" s="434"/>
      <c r="D40" s="434"/>
      <c r="E40" s="434"/>
      <c r="F40" s="434"/>
      <c r="G40" s="434"/>
      <c r="H40" s="434"/>
      <c r="I40" s="421">
        <f>IF(E40=0,0,H40/E40)</f>
        <v>0</v>
      </c>
    </row>
    <row r="41" spans="1:9" s="422" customFormat="1" ht="28.5" hidden="1" customHeight="1" outlineLevel="1" x14ac:dyDescent="0.25">
      <c r="A41" s="432"/>
      <c r="B41" s="433" t="s">
        <v>172</v>
      </c>
      <c r="C41" s="435">
        <f t="shared" ref="C41:H41" si="15">IF(C40=0,0,C40/C$4)</f>
        <v>0</v>
      </c>
      <c r="D41" s="435">
        <f t="shared" si="15"/>
        <v>0</v>
      </c>
      <c r="E41" s="435">
        <f t="shared" si="15"/>
        <v>0</v>
      </c>
      <c r="F41" s="435">
        <f t="shared" si="15"/>
        <v>0</v>
      </c>
      <c r="G41" s="435">
        <f t="shared" si="15"/>
        <v>0</v>
      </c>
      <c r="H41" s="435">
        <f t="shared" si="15"/>
        <v>0</v>
      </c>
      <c r="I41" s="421">
        <f>IF(E41=0,0,H41-E41)</f>
        <v>0</v>
      </c>
    </row>
    <row r="42" spans="1:9" ht="15.75" customHeight="1" collapsed="1" x14ac:dyDescent="0.25">
      <c r="B42" s="38"/>
      <c r="C42" s="39"/>
      <c r="D42" s="39"/>
      <c r="E42" s="39"/>
      <c r="F42" s="39"/>
      <c r="G42" s="39"/>
      <c r="H42" s="39"/>
      <c r="I42" s="422"/>
    </row>
    <row r="43" spans="1:9" ht="15" customHeight="1" x14ac:dyDescent="0.25">
      <c r="C43" s="39"/>
      <c r="I43" s="422"/>
    </row>
    <row r="44" spans="1:9" ht="24.75" customHeight="1" x14ac:dyDescent="0.25">
      <c r="B44" s="40" t="s">
        <v>45</v>
      </c>
      <c r="I44" s="422"/>
    </row>
    <row r="45" spans="1:9" s="8" customFormat="1" x14ac:dyDescent="0.25">
      <c r="B45" s="41" t="s">
        <v>24</v>
      </c>
      <c r="C45" s="42" t="str">
        <f>C3</f>
        <v>2023 efectiv</v>
      </c>
      <c r="D45" s="42" t="str">
        <f t="shared" ref="D45:H45" si="16">D3</f>
        <v>2024 efectiv</v>
      </c>
      <c r="E45" s="42" t="str">
        <f t="shared" si="16"/>
        <v>Prognoza 2025</v>
      </c>
      <c r="F45" s="42" t="str">
        <f t="shared" si="16"/>
        <v>Prognoza 2026</v>
      </c>
      <c r="G45" s="42" t="str">
        <f t="shared" si="16"/>
        <v>Prognoza 2027</v>
      </c>
      <c r="H45" s="42" t="str">
        <f t="shared" si="16"/>
        <v>Prognoza 2028</v>
      </c>
      <c r="I45" s="84"/>
    </row>
    <row r="46" spans="1:9" x14ac:dyDescent="0.25">
      <c r="B46" s="43" t="s">
        <v>0</v>
      </c>
      <c r="C46" s="15"/>
      <c r="D46" s="15"/>
      <c r="E46" s="15"/>
      <c r="F46" s="15"/>
      <c r="G46" s="15"/>
      <c r="H46" s="15"/>
      <c r="I46" s="422"/>
    </row>
    <row r="47" spans="1:9" ht="23.25" customHeight="1" x14ac:dyDescent="0.25">
      <c r="B47" s="44" t="s">
        <v>1</v>
      </c>
      <c r="C47" s="15"/>
      <c r="D47" s="15"/>
      <c r="E47" s="15"/>
      <c r="F47" s="15"/>
      <c r="G47" s="15"/>
      <c r="H47" s="15"/>
      <c r="I47" s="422"/>
    </row>
    <row r="48" spans="1:9" ht="30" x14ac:dyDescent="0.25">
      <c r="B48" s="44" t="s">
        <v>2</v>
      </c>
      <c r="C48" s="15"/>
      <c r="D48" s="15"/>
      <c r="E48" s="15"/>
      <c r="F48" s="15"/>
      <c r="G48" s="15"/>
      <c r="H48" s="15"/>
      <c r="I48" s="422"/>
    </row>
    <row r="49" spans="2:9" ht="30" x14ac:dyDescent="0.25">
      <c r="B49" s="44" t="s">
        <v>3</v>
      </c>
      <c r="C49" s="15"/>
      <c r="D49" s="15"/>
      <c r="E49" s="15"/>
      <c r="F49" s="15"/>
      <c r="G49" s="15"/>
      <c r="H49" s="15"/>
      <c r="I49" s="422"/>
    </row>
    <row r="50" spans="2:9" x14ac:dyDescent="0.25">
      <c r="B50" s="44" t="s">
        <v>4</v>
      </c>
      <c r="C50" s="15"/>
      <c r="D50" s="15"/>
      <c r="E50" s="15"/>
      <c r="F50" s="15"/>
      <c r="G50" s="15"/>
      <c r="H50" s="15"/>
      <c r="I50" s="422"/>
    </row>
    <row r="51" spans="2:9" x14ac:dyDescent="0.25">
      <c r="B51" s="44" t="s">
        <v>5</v>
      </c>
      <c r="C51" s="15"/>
      <c r="D51" s="15"/>
      <c r="E51" s="15"/>
      <c r="F51" s="15"/>
      <c r="G51" s="15"/>
      <c r="H51" s="15"/>
      <c r="I51" s="422"/>
    </row>
    <row r="52" spans="2:9" x14ac:dyDescent="0.25">
      <c r="B52" s="44" t="s">
        <v>6</v>
      </c>
      <c r="C52" s="15"/>
      <c r="D52" s="15"/>
      <c r="E52" s="15"/>
      <c r="F52" s="15"/>
      <c r="G52" s="15"/>
      <c r="H52" s="15"/>
      <c r="I52" s="422"/>
    </row>
    <row r="53" spans="2:9" x14ac:dyDescent="0.25">
      <c r="B53" s="44" t="s">
        <v>7</v>
      </c>
      <c r="C53" s="15"/>
      <c r="D53" s="15"/>
      <c r="E53" s="15"/>
      <c r="F53" s="15"/>
      <c r="G53" s="15"/>
      <c r="H53" s="15"/>
      <c r="I53" s="422"/>
    </row>
    <row r="54" spans="2:9" ht="28.5" x14ac:dyDescent="0.25">
      <c r="B54" s="45" t="s">
        <v>8</v>
      </c>
      <c r="C54" s="65">
        <f t="shared" ref="C54:H54" si="17">C47+C52-C48-C49-C50-C51-C53</f>
        <v>0</v>
      </c>
      <c r="D54" s="65">
        <f t="shared" si="17"/>
        <v>0</v>
      </c>
      <c r="E54" s="65">
        <f t="shared" si="17"/>
        <v>0</v>
      </c>
      <c r="F54" s="65">
        <f t="shared" si="17"/>
        <v>0</v>
      </c>
      <c r="G54" s="65">
        <f t="shared" si="17"/>
        <v>0</v>
      </c>
      <c r="H54" s="65">
        <f t="shared" si="17"/>
        <v>0</v>
      </c>
      <c r="I54" s="422"/>
    </row>
    <row r="55" spans="2:9" x14ac:dyDescent="0.25">
      <c r="B55" s="43" t="s">
        <v>9</v>
      </c>
      <c r="C55" s="15"/>
      <c r="D55" s="15"/>
      <c r="E55" s="15"/>
      <c r="F55" s="15"/>
      <c r="G55" s="15"/>
      <c r="H55" s="15"/>
      <c r="I55" s="422"/>
    </row>
    <row r="56" spans="2:9" ht="30" x14ac:dyDescent="0.25">
      <c r="B56" s="44" t="s">
        <v>10</v>
      </c>
      <c r="C56" s="15"/>
      <c r="D56" s="15"/>
      <c r="E56" s="15"/>
      <c r="F56" s="15"/>
      <c r="G56" s="15"/>
      <c r="H56" s="15"/>
      <c r="I56" s="422"/>
    </row>
    <row r="57" spans="2:9" ht="30" x14ac:dyDescent="0.25">
      <c r="B57" s="44" t="s">
        <v>11</v>
      </c>
      <c r="C57" s="15"/>
      <c r="D57" s="15"/>
      <c r="E57" s="15"/>
      <c r="F57" s="15"/>
      <c r="G57" s="15"/>
      <c r="H57" s="15"/>
      <c r="I57" s="422"/>
    </row>
    <row r="58" spans="2:9" x14ac:dyDescent="0.25">
      <c r="B58" s="44" t="s">
        <v>12</v>
      </c>
      <c r="C58" s="15"/>
      <c r="D58" s="15"/>
      <c r="E58" s="15"/>
      <c r="F58" s="15"/>
      <c r="G58" s="15"/>
      <c r="H58" s="15"/>
      <c r="I58" s="422"/>
    </row>
    <row r="59" spans="2:9" x14ac:dyDescent="0.25">
      <c r="B59" s="44" t="s">
        <v>13</v>
      </c>
      <c r="C59" s="15"/>
      <c r="D59" s="15"/>
      <c r="E59" s="15"/>
      <c r="F59" s="15"/>
      <c r="G59" s="15"/>
      <c r="H59" s="15"/>
      <c r="I59" s="422"/>
    </row>
    <row r="60" spans="2:9" x14ac:dyDescent="0.25">
      <c r="B60" s="44" t="s">
        <v>14</v>
      </c>
      <c r="C60" s="15"/>
      <c r="D60" s="15"/>
      <c r="E60" s="15"/>
      <c r="F60" s="15"/>
      <c r="G60" s="15"/>
      <c r="H60" s="15"/>
      <c r="I60" s="422"/>
    </row>
    <row r="61" spans="2:9" ht="28.5" x14ac:dyDescent="0.25">
      <c r="B61" s="45" t="s">
        <v>15</v>
      </c>
      <c r="C61" s="65">
        <f t="shared" ref="C61:H61" si="18">C56+C58+C60-C57-C59</f>
        <v>0</v>
      </c>
      <c r="D61" s="65">
        <f t="shared" si="18"/>
        <v>0</v>
      </c>
      <c r="E61" s="65">
        <f t="shared" si="18"/>
        <v>0</v>
      </c>
      <c r="F61" s="65">
        <f t="shared" si="18"/>
        <v>0</v>
      </c>
      <c r="G61" s="65">
        <f t="shared" si="18"/>
        <v>0</v>
      </c>
      <c r="H61" s="65">
        <f t="shared" si="18"/>
        <v>0</v>
      </c>
      <c r="I61" s="422"/>
    </row>
    <row r="62" spans="2:9" x14ac:dyDescent="0.25">
      <c r="B62" s="43" t="s">
        <v>16</v>
      </c>
      <c r="C62" s="15"/>
      <c r="D62" s="15"/>
      <c r="E62" s="15"/>
      <c r="F62" s="15"/>
      <c r="G62" s="15"/>
      <c r="H62" s="15"/>
      <c r="I62" s="422"/>
    </row>
    <row r="63" spans="2:9" ht="30" x14ac:dyDescent="0.25">
      <c r="B63" s="44" t="s">
        <v>41</v>
      </c>
      <c r="C63" s="15"/>
      <c r="D63" s="15"/>
      <c r="E63" s="15"/>
      <c r="F63" s="15"/>
      <c r="G63" s="15"/>
      <c r="H63" s="15"/>
      <c r="I63" s="422"/>
    </row>
    <row r="64" spans="2:9" ht="21" customHeight="1" x14ac:dyDescent="0.25">
      <c r="B64" s="44" t="s">
        <v>39</v>
      </c>
      <c r="C64" s="15"/>
      <c r="D64" s="15"/>
      <c r="E64" s="15"/>
      <c r="F64" s="15"/>
      <c r="G64" s="15"/>
      <c r="H64" s="15"/>
      <c r="I64" s="422"/>
    </row>
    <row r="65" spans="2:9" ht="30" x14ac:dyDescent="0.25">
      <c r="B65" s="44" t="s">
        <v>40</v>
      </c>
      <c r="C65" s="15"/>
      <c r="D65" s="15"/>
      <c r="E65" s="15"/>
      <c r="F65" s="15"/>
      <c r="G65" s="15"/>
      <c r="H65" s="15"/>
      <c r="I65" s="422"/>
    </row>
    <row r="66" spans="2:9" x14ac:dyDescent="0.25">
      <c r="B66" s="44" t="s">
        <v>42</v>
      </c>
      <c r="C66" s="15"/>
      <c r="D66" s="15"/>
      <c r="E66" s="15"/>
      <c r="F66" s="15"/>
      <c r="G66" s="15"/>
      <c r="H66" s="15"/>
      <c r="I66" s="422"/>
    </row>
    <row r="67" spans="2:9" x14ac:dyDescent="0.25">
      <c r="B67" s="44" t="s">
        <v>43</v>
      </c>
      <c r="C67" s="15"/>
      <c r="D67" s="15"/>
      <c r="E67" s="15"/>
      <c r="F67" s="15"/>
      <c r="G67" s="15"/>
      <c r="H67" s="15"/>
      <c r="I67" s="422"/>
    </row>
    <row r="68" spans="2:9" ht="30" x14ac:dyDescent="0.25">
      <c r="B68" s="44" t="s">
        <v>17</v>
      </c>
      <c r="C68" s="15"/>
      <c r="D68" s="15"/>
      <c r="E68" s="15"/>
      <c r="F68" s="15"/>
      <c r="G68" s="15"/>
      <c r="H68" s="15"/>
      <c r="I68" s="422"/>
    </row>
    <row r="69" spans="2:9" ht="18" customHeight="1" x14ac:dyDescent="0.25">
      <c r="B69" s="44" t="s">
        <v>18</v>
      </c>
      <c r="C69" s="15"/>
      <c r="D69" s="15"/>
      <c r="E69" s="15"/>
      <c r="F69" s="15"/>
      <c r="G69" s="15"/>
      <c r="H69" s="15"/>
      <c r="I69" s="422"/>
    </row>
    <row r="70" spans="2:9" ht="16.5" customHeight="1" x14ac:dyDescent="0.25">
      <c r="B70" s="44" t="s">
        <v>19</v>
      </c>
      <c r="C70" s="15"/>
      <c r="D70" s="15"/>
      <c r="E70" s="15"/>
      <c r="F70" s="15"/>
      <c r="G70" s="15"/>
      <c r="H70" s="15"/>
      <c r="I70" s="422"/>
    </row>
    <row r="71" spans="2:9" ht="16.5" customHeight="1" x14ac:dyDescent="0.25">
      <c r="B71" s="44" t="s">
        <v>20</v>
      </c>
      <c r="C71" s="15"/>
      <c r="D71" s="15"/>
      <c r="E71" s="15"/>
      <c r="F71" s="15"/>
      <c r="G71" s="15"/>
      <c r="H71" s="15"/>
      <c r="I71" s="422"/>
    </row>
    <row r="72" spans="2:9" ht="28.5" x14ac:dyDescent="0.25">
      <c r="B72" s="45" t="s">
        <v>21</v>
      </c>
      <c r="C72" s="65">
        <f>C63+C64+C65+C66+C67+C70+C71-C68-C69</f>
        <v>0</v>
      </c>
      <c r="D72" s="65">
        <f>D63+D64+D65+D66+D67+D70+D71-D68-D69</f>
        <v>0</v>
      </c>
      <c r="E72" s="65">
        <f t="shared" ref="E72:H72" si="19">E63+E64+E65+E66+E67+E70+E71-E68-E69</f>
        <v>0</v>
      </c>
      <c r="F72" s="65">
        <f t="shared" si="19"/>
        <v>0</v>
      </c>
      <c r="G72" s="65">
        <f t="shared" si="19"/>
        <v>0</v>
      </c>
      <c r="H72" s="65">
        <f t="shared" si="19"/>
        <v>0</v>
      </c>
      <c r="I72" s="422"/>
    </row>
    <row r="73" spans="2:9" ht="21.75" customHeight="1" x14ac:dyDescent="0.25">
      <c r="B73" s="45" t="s">
        <v>22</v>
      </c>
      <c r="C73" s="65">
        <f t="shared" ref="C73:H73" si="20">C54+C61+C72</f>
        <v>0</v>
      </c>
      <c r="D73" s="65">
        <f t="shared" si="20"/>
        <v>0</v>
      </c>
      <c r="E73" s="65">
        <f t="shared" si="20"/>
        <v>0</v>
      </c>
      <c r="F73" s="65">
        <f t="shared" si="20"/>
        <v>0</v>
      </c>
      <c r="G73" s="65">
        <f t="shared" si="20"/>
        <v>0</v>
      </c>
      <c r="H73" s="65">
        <f t="shared" si="20"/>
        <v>0</v>
      </c>
      <c r="I73" s="422"/>
    </row>
    <row r="74" spans="2:9" ht="30" x14ac:dyDescent="0.25">
      <c r="B74" s="44" t="s">
        <v>23</v>
      </c>
      <c r="C74" s="15"/>
      <c r="D74" s="15"/>
      <c r="E74" s="15"/>
      <c r="F74" s="15"/>
      <c r="G74" s="15"/>
      <c r="H74" s="15"/>
      <c r="I74" s="422"/>
    </row>
    <row r="75" spans="2:9" ht="30" x14ac:dyDescent="0.25">
      <c r="B75" s="44" t="s">
        <v>44</v>
      </c>
      <c r="C75" s="15"/>
      <c r="D75" s="15">
        <f>C76</f>
        <v>0</v>
      </c>
      <c r="E75" s="15">
        <f>D76</f>
        <v>0</v>
      </c>
      <c r="F75" s="15">
        <f>E76</f>
        <v>0</v>
      </c>
      <c r="G75" s="15">
        <f>F76</f>
        <v>0</v>
      </c>
      <c r="H75" s="15">
        <f>G76</f>
        <v>0</v>
      </c>
      <c r="I75" s="422"/>
    </row>
    <row r="76" spans="2:9" ht="28.5" x14ac:dyDescent="0.25">
      <c r="B76" s="45" t="s">
        <v>63</v>
      </c>
      <c r="C76" s="65">
        <f t="shared" ref="C76:H76" si="21">C73+C74+C75</f>
        <v>0</v>
      </c>
      <c r="D76" s="65">
        <f>D73+D74+D75</f>
        <v>0</v>
      </c>
      <c r="E76" s="65">
        <f t="shared" si="21"/>
        <v>0</v>
      </c>
      <c r="F76" s="65">
        <f t="shared" si="21"/>
        <v>0</v>
      </c>
      <c r="G76" s="65">
        <f t="shared" si="21"/>
        <v>0</v>
      </c>
      <c r="H76" s="65">
        <f t="shared" si="21"/>
        <v>0</v>
      </c>
      <c r="I76" s="422"/>
    </row>
    <row r="78" spans="2:9" hidden="1" outlineLevel="1" x14ac:dyDescent="0.25"/>
    <row r="79" spans="2:9" ht="15.75" hidden="1" outlineLevel="1" thickBot="1" x14ac:dyDescent="0.3">
      <c r="B79" s="46" t="s">
        <v>82</v>
      </c>
      <c r="C79" s="47"/>
      <c r="D79" s="47"/>
      <c r="E79" s="47"/>
      <c r="F79" s="47"/>
      <c r="G79" s="47"/>
      <c r="H79" s="47"/>
      <c r="I79" s="47"/>
    </row>
    <row r="80" spans="2:9" hidden="1" outlineLevel="1" x14ac:dyDescent="0.25"/>
    <row r="81" spans="2:9" hidden="1" outlineLevel="1" x14ac:dyDescent="0.25">
      <c r="B81" s="74" t="s">
        <v>24</v>
      </c>
      <c r="C81" s="75"/>
      <c r="D81" s="49" t="s">
        <v>92</v>
      </c>
      <c r="E81" s="49" t="str">
        <f>E3</f>
        <v>Prognoza 2025</v>
      </c>
      <c r="F81" s="49" t="str">
        <f>F3</f>
        <v>Prognoza 2026</v>
      </c>
      <c r="G81" s="49" t="str">
        <f t="shared" ref="G81:H81" si="22">G3</f>
        <v>Prognoza 2027</v>
      </c>
      <c r="H81" s="49" t="str">
        <f t="shared" si="22"/>
        <v>Prognoza 2028</v>
      </c>
      <c r="I81" s="48" t="s">
        <v>93</v>
      </c>
    </row>
    <row r="82" spans="2:9" hidden="1" outlineLevel="1" x14ac:dyDescent="0.25">
      <c r="B82" s="76" t="s">
        <v>83</v>
      </c>
      <c r="C82" s="75"/>
      <c r="D82" s="66">
        <f>'Articole de investiție'!G38</f>
        <v>0</v>
      </c>
      <c r="E82" s="66"/>
      <c r="F82" s="66"/>
      <c r="G82" s="66"/>
      <c r="H82" s="66"/>
      <c r="I82" s="66">
        <f>SUM(D82:H82)</f>
        <v>0</v>
      </c>
    </row>
    <row r="83" spans="2:9" ht="51" hidden="1" outlineLevel="1" x14ac:dyDescent="0.25">
      <c r="B83" s="77" t="s">
        <v>84</v>
      </c>
      <c r="C83" s="75"/>
      <c r="D83" s="66">
        <f>-D82</f>
        <v>0</v>
      </c>
      <c r="E83" s="66">
        <f>E73+E68+E50</f>
        <v>0</v>
      </c>
      <c r="F83" s="66">
        <f>F73+F68+F50</f>
        <v>0</v>
      </c>
      <c r="G83" s="66">
        <f t="shared" ref="G83:H83" si="23">G73+G68+G50</f>
        <v>0</v>
      </c>
      <c r="H83" s="66">
        <f t="shared" si="23"/>
        <v>0</v>
      </c>
      <c r="I83" s="66">
        <f>SUM(D83:H83)</f>
        <v>0</v>
      </c>
    </row>
    <row r="84" spans="2:9" hidden="1" outlineLevel="1" x14ac:dyDescent="0.25">
      <c r="B84" s="76" t="s">
        <v>85</v>
      </c>
      <c r="C84" s="75"/>
      <c r="D84" s="66">
        <f>D83</f>
        <v>0</v>
      </c>
      <c r="E84" s="66">
        <f>D84+E83</f>
        <v>0</v>
      </c>
      <c r="F84" s="66">
        <f>E84+F83</f>
        <v>0</v>
      </c>
      <c r="G84" s="66">
        <f>F84+G83</f>
        <v>0</v>
      </c>
      <c r="H84" s="66">
        <f>G84+H83</f>
        <v>0</v>
      </c>
      <c r="I84" s="66">
        <f>H84</f>
        <v>0</v>
      </c>
    </row>
    <row r="85" spans="2:9" hidden="1" outlineLevel="1" x14ac:dyDescent="0.25">
      <c r="B85" s="16"/>
      <c r="D85" s="50"/>
      <c r="E85" s="50"/>
      <c r="F85" s="50"/>
      <c r="G85" s="50"/>
      <c r="H85" s="50"/>
      <c r="I85" s="50"/>
    </row>
    <row r="86" spans="2:9" ht="15.75" hidden="1" outlineLevel="1" thickBot="1" x14ac:dyDescent="0.3">
      <c r="B86" s="51" t="s">
        <v>86</v>
      </c>
      <c r="C86" s="47"/>
      <c r="D86" s="51"/>
      <c r="E86" s="52"/>
      <c r="F86" s="53"/>
      <c r="G86" s="53"/>
      <c r="H86" s="53"/>
      <c r="I86" s="67" t="e">
        <f>(F16+G16+H16+F21+G21+H21+F22+G22+H22)/$D$82</f>
        <v>#DIV/0!</v>
      </c>
    </row>
    <row r="87" spans="2:9" hidden="1" outlineLevel="1" x14ac:dyDescent="0.25">
      <c r="B87" s="16"/>
    </row>
    <row r="88" spans="2:9" ht="15.75" hidden="1" outlineLevel="1" thickBot="1" x14ac:dyDescent="0.3">
      <c r="B88" s="54" t="s">
        <v>87</v>
      </c>
      <c r="C88" s="68">
        <f>NPV(C89,E83:H83)+D83</f>
        <v>0</v>
      </c>
      <c r="D88" s="55" t="s">
        <v>94</v>
      </c>
      <c r="E88" s="47"/>
      <c r="F88" s="47"/>
      <c r="G88" s="47"/>
      <c r="H88" s="47"/>
      <c r="I88" s="47"/>
    </row>
    <row r="89" spans="2:9" ht="17.25" hidden="1" customHeight="1" outlineLevel="1" x14ac:dyDescent="0.25">
      <c r="B89" s="56" t="s">
        <v>88</v>
      </c>
      <c r="C89" s="69">
        <v>0.16</v>
      </c>
      <c r="D89" s="57"/>
    </row>
    <row r="90" spans="2:9" ht="19.5" hidden="1" customHeight="1" outlineLevel="1" thickBot="1" x14ac:dyDescent="0.3">
      <c r="B90" s="54" t="s">
        <v>89</v>
      </c>
      <c r="C90" s="70" t="e">
        <f>IRR(D83:H83)</f>
        <v>#NUM!</v>
      </c>
      <c r="D90" s="55" t="s">
        <v>95</v>
      </c>
      <c r="E90" s="47"/>
      <c r="F90" s="47"/>
      <c r="G90" s="47"/>
      <c r="H90" s="47"/>
      <c r="I90" s="47"/>
    </row>
    <row r="91" spans="2:9" hidden="1" outlineLevel="1" x14ac:dyDescent="0.25">
      <c r="B91" s="16"/>
      <c r="C91" s="16"/>
      <c r="D91" s="57"/>
    </row>
    <row r="92" spans="2:9" ht="29.25" hidden="1" outlineLevel="1" thickBot="1" x14ac:dyDescent="0.3">
      <c r="B92" s="58" t="s">
        <v>90</v>
      </c>
      <c r="C92" s="59"/>
      <c r="D92" s="55"/>
      <c r="E92" s="47"/>
      <c r="F92" s="47"/>
      <c r="G92" s="47"/>
      <c r="H92" s="47"/>
      <c r="I92" s="47"/>
    </row>
    <row r="93" spans="2:9" hidden="1" outlineLevel="1" x14ac:dyDescent="0.25"/>
    <row r="94" spans="2:9" hidden="1" outlineLevel="1" x14ac:dyDescent="0.25">
      <c r="B94" s="60" t="s">
        <v>91</v>
      </c>
    </row>
    <row r="95" spans="2:9" collapsed="1" x14ac:dyDescent="0.25"/>
    <row r="97" spans="2:14" ht="45" hidden="1" outlineLevel="1" x14ac:dyDescent="0.25">
      <c r="B97" s="443"/>
      <c r="C97" s="444">
        <v>2024</v>
      </c>
      <c r="D97" s="444">
        <v>2025</v>
      </c>
      <c r="E97" s="444">
        <v>2026</v>
      </c>
      <c r="F97" s="444">
        <v>2027</v>
      </c>
      <c r="G97" s="444">
        <v>2028</v>
      </c>
      <c r="H97" s="444" t="s">
        <v>605</v>
      </c>
      <c r="I97" s="444" t="s">
        <v>604</v>
      </c>
      <c r="J97"/>
      <c r="K97"/>
      <c r="L97"/>
      <c r="M97"/>
      <c r="N97"/>
    </row>
    <row r="98" spans="2:14" hidden="1" outlineLevel="1" x14ac:dyDescent="0.25">
      <c r="B98" s="445" t="s">
        <v>595</v>
      </c>
      <c r="C98" s="446">
        <f>D4</f>
        <v>0</v>
      </c>
      <c r="D98" s="446">
        <f>E4</f>
        <v>0</v>
      </c>
      <c r="E98" s="446">
        <f>F4</f>
        <v>0</v>
      </c>
      <c r="F98" s="446">
        <f>G4</f>
        <v>0</v>
      </c>
      <c r="G98" s="446">
        <f>H4</f>
        <v>0</v>
      </c>
      <c r="H98" s="447" t="e">
        <f>AVERAGE(K98:N98)*100</f>
        <v>#DIV/0!</v>
      </c>
      <c r="I98" s="447" t="e">
        <f>G98/C98*100</f>
        <v>#DIV/0!</v>
      </c>
      <c r="J98"/>
      <c r="K98" s="448" t="e">
        <f>(D98-C98)/C98</f>
        <v>#DIV/0!</v>
      </c>
      <c r="L98" s="448" t="e">
        <f t="shared" ref="K98:N105" si="24">(E98-D98)/D98</f>
        <v>#DIV/0!</v>
      </c>
      <c r="M98" s="448" t="e">
        <f t="shared" si="24"/>
        <v>#DIV/0!</v>
      </c>
      <c r="N98" s="448" t="e">
        <f t="shared" si="24"/>
        <v>#DIV/0!</v>
      </c>
    </row>
    <row r="99" spans="2:14" hidden="1" outlineLevel="1" x14ac:dyDescent="0.25">
      <c r="B99" s="445" t="s">
        <v>606</v>
      </c>
      <c r="C99" s="449">
        <f>D12</f>
        <v>0</v>
      </c>
      <c r="D99" s="449">
        <f>E12</f>
        <v>0</v>
      </c>
      <c r="E99" s="449">
        <f>F12</f>
        <v>0</v>
      </c>
      <c r="F99" s="449">
        <f>G12</f>
        <v>0</v>
      </c>
      <c r="G99" s="449">
        <f>H12</f>
        <v>0</v>
      </c>
      <c r="H99" s="447" t="e">
        <f t="shared" ref="H99:H105" si="25">AVERAGE(K99:N99)*100</f>
        <v>#DIV/0!</v>
      </c>
      <c r="I99" s="447" t="e">
        <f t="shared" ref="I99:I105" si="26">G99/C99*100</f>
        <v>#DIV/0!</v>
      </c>
      <c r="J99"/>
      <c r="K99" s="448" t="e">
        <f t="shared" si="24"/>
        <v>#DIV/0!</v>
      </c>
      <c r="L99" s="448" t="e">
        <f t="shared" si="24"/>
        <v>#DIV/0!</v>
      </c>
      <c r="M99" s="448" t="e">
        <f t="shared" si="24"/>
        <v>#DIV/0!</v>
      </c>
      <c r="N99" s="448" t="e">
        <f t="shared" si="24"/>
        <v>#DIV/0!</v>
      </c>
    </row>
    <row r="100" spans="2:14" hidden="1" outlineLevel="1" x14ac:dyDescent="0.25">
      <c r="B100" s="445" t="s">
        <v>588</v>
      </c>
      <c r="C100" s="450">
        <f>D15</f>
        <v>0</v>
      </c>
      <c r="D100" s="450">
        <f t="shared" ref="D100:G101" si="27">E15</f>
        <v>0</v>
      </c>
      <c r="E100" s="450">
        <f t="shared" si="27"/>
        <v>0</v>
      </c>
      <c r="F100" s="450">
        <f t="shared" si="27"/>
        <v>0</v>
      </c>
      <c r="G100" s="450">
        <f t="shared" si="27"/>
        <v>0</v>
      </c>
      <c r="H100" s="447" t="e">
        <f t="shared" si="25"/>
        <v>#DIV/0!</v>
      </c>
      <c r="I100" s="447" t="e">
        <f t="shared" si="26"/>
        <v>#DIV/0!</v>
      </c>
      <c r="J100"/>
      <c r="K100" s="448" t="e">
        <f t="shared" si="24"/>
        <v>#DIV/0!</v>
      </c>
      <c r="L100" s="448" t="e">
        <f t="shared" si="24"/>
        <v>#DIV/0!</v>
      </c>
      <c r="M100" s="448" t="e">
        <f t="shared" si="24"/>
        <v>#DIV/0!</v>
      </c>
      <c r="N100" s="448" t="e">
        <f t="shared" si="24"/>
        <v>#DIV/0!</v>
      </c>
    </row>
    <row r="101" spans="2:14" hidden="1" outlineLevel="1" x14ac:dyDescent="0.25">
      <c r="B101" s="445" t="s">
        <v>596</v>
      </c>
      <c r="C101" s="449">
        <f>D16</f>
        <v>0</v>
      </c>
      <c r="D101" s="449">
        <f t="shared" si="27"/>
        <v>0</v>
      </c>
      <c r="E101" s="449">
        <f t="shared" si="27"/>
        <v>0</v>
      </c>
      <c r="F101" s="449">
        <f t="shared" si="27"/>
        <v>0</v>
      </c>
      <c r="G101" s="449">
        <f t="shared" si="27"/>
        <v>0</v>
      </c>
      <c r="H101" s="447" t="e">
        <f t="shared" si="25"/>
        <v>#DIV/0!</v>
      </c>
      <c r="I101" s="447" t="e">
        <f t="shared" si="26"/>
        <v>#DIV/0!</v>
      </c>
      <c r="J101"/>
      <c r="K101" s="448" t="e">
        <f t="shared" si="24"/>
        <v>#DIV/0!</v>
      </c>
      <c r="L101" s="448" t="e">
        <f t="shared" si="24"/>
        <v>#DIV/0!</v>
      </c>
      <c r="M101" s="448" t="e">
        <f t="shared" si="24"/>
        <v>#DIV/0!</v>
      </c>
      <c r="N101" s="448" t="e">
        <f t="shared" si="24"/>
        <v>#DIV/0!</v>
      </c>
    </row>
    <row r="102" spans="2:14" hidden="1" outlineLevel="1" x14ac:dyDescent="0.25">
      <c r="B102" s="445" t="s">
        <v>597</v>
      </c>
      <c r="C102" s="449">
        <f>D20</f>
        <v>0</v>
      </c>
      <c r="D102" s="449">
        <f>E20</f>
        <v>0</v>
      </c>
      <c r="E102" s="449">
        <f>F20</f>
        <v>0</v>
      </c>
      <c r="F102" s="449">
        <f>G20</f>
        <v>0</v>
      </c>
      <c r="G102" s="449">
        <f>H20</f>
        <v>0</v>
      </c>
      <c r="H102" s="447" t="e">
        <f t="shared" si="25"/>
        <v>#DIV/0!</v>
      </c>
      <c r="I102" s="447" t="e">
        <f t="shared" si="26"/>
        <v>#DIV/0!</v>
      </c>
      <c r="J102"/>
      <c r="K102" s="448" t="e">
        <f t="shared" si="24"/>
        <v>#DIV/0!</v>
      </c>
      <c r="L102" s="448" t="e">
        <f t="shared" si="24"/>
        <v>#DIV/0!</v>
      </c>
      <c r="M102" s="448" t="e">
        <f t="shared" si="24"/>
        <v>#DIV/0!</v>
      </c>
      <c r="N102" s="448" t="e">
        <f t="shared" si="24"/>
        <v>#DIV/0!</v>
      </c>
    </row>
    <row r="103" spans="2:14" hidden="1" outlineLevel="1" x14ac:dyDescent="0.25">
      <c r="B103" s="445" t="s">
        <v>598</v>
      </c>
      <c r="C103" s="450">
        <f>D25</f>
        <v>0</v>
      </c>
      <c r="D103" s="450">
        <f>E25</f>
        <v>0</v>
      </c>
      <c r="E103" s="450">
        <f>F25</f>
        <v>0</v>
      </c>
      <c r="F103" s="450">
        <f>G25</f>
        <v>0</v>
      </c>
      <c r="G103" s="450">
        <f>H25</f>
        <v>0</v>
      </c>
      <c r="H103" s="447" t="e">
        <f t="shared" si="25"/>
        <v>#DIV/0!</v>
      </c>
      <c r="I103" s="447" t="e">
        <f t="shared" si="26"/>
        <v>#DIV/0!</v>
      </c>
      <c r="J103"/>
      <c r="K103" s="448" t="e">
        <f t="shared" si="24"/>
        <v>#DIV/0!</v>
      </c>
      <c r="L103" s="448" t="e">
        <f t="shared" si="24"/>
        <v>#DIV/0!</v>
      </c>
      <c r="M103" s="448" t="e">
        <f t="shared" si="24"/>
        <v>#DIV/0!</v>
      </c>
      <c r="N103" s="448" t="e">
        <f t="shared" si="24"/>
        <v>#DIV/0!</v>
      </c>
    </row>
    <row r="104" spans="2:14" hidden="1" outlineLevel="1" x14ac:dyDescent="0.25">
      <c r="B104" s="445" t="s">
        <v>599</v>
      </c>
      <c r="C104" s="450">
        <f>D33</f>
        <v>0</v>
      </c>
      <c r="D104" s="450">
        <f>E33</f>
        <v>0</v>
      </c>
      <c r="E104" s="450">
        <f>F33</f>
        <v>0</v>
      </c>
      <c r="F104" s="450">
        <f>G33</f>
        <v>0</v>
      </c>
      <c r="G104" s="450">
        <f>H33</f>
        <v>0</v>
      </c>
      <c r="H104" s="447" t="e">
        <f t="shared" si="25"/>
        <v>#DIV/0!</v>
      </c>
      <c r="I104" s="447" t="e">
        <f t="shared" si="26"/>
        <v>#DIV/0!</v>
      </c>
      <c r="J104"/>
      <c r="K104" s="448" t="e">
        <f t="shared" si="24"/>
        <v>#DIV/0!</v>
      </c>
      <c r="L104" s="448" t="e">
        <f t="shared" si="24"/>
        <v>#DIV/0!</v>
      </c>
      <c r="M104" s="448" t="e">
        <f t="shared" si="24"/>
        <v>#DIV/0!</v>
      </c>
      <c r="N104" s="448" t="e">
        <f t="shared" si="24"/>
        <v>#DIV/0!</v>
      </c>
    </row>
    <row r="105" spans="2:14" hidden="1" outlineLevel="1" x14ac:dyDescent="0.25">
      <c r="B105" s="445" t="s">
        <v>600</v>
      </c>
      <c r="C105" s="450">
        <f>D31</f>
        <v>0</v>
      </c>
      <c r="D105" s="450">
        <f>E31</f>
        <v>0</v>
      </c>
      <c r="E105" s="450">
        <f>F31</f>
        <v>0</v>
      </c>
      <c r="F105" s="450">
        <f>G31</f>
        <v>0</v>
      </c>
      <c r="G105" s="450">
        <f>H31</f>
        <v>0</v>
      </c>
      <c r="H105" s="447" t="e">
        <f t="shared" si="25"/>
        <v>#DIV/0!</v>
      </c>
      <c r="I105" s="447" t="e">
        <f t="shared" si="26"/>
        <v>#DIV/0!</v>
      </c>
      <c r="J105"/>
      <c r="K105" s="448" t="e">
        <f t="shared" si="24"/>
        <v>#DIV/0!</v>
      </c>
      <c r="L105" s="448" t="e">
        <f t="shared" si="24"/>
        <v>#DIV/0!</v>
      </c>
      <c r="M105" s="448" t="e">
        <f t="shared" si="24"/>
        <v>#DIV/0!</v>
      </c>
      <c r="N105" s="448" t="e">
        <f t="shared" si="24"/>
        <v>#DIV/0!</v>
      </c>
    </row>
    <row r="106" spans="2:14" collapsed="1" x14ac:dyDescent="0.25"/>
  </sheetData>
  <sheetProtection algorithmName="SHA-512" hashValue="D6iYkmjEJCHZ2wj3h2ujHSezCzONaEyO5nPvfpC1ZFKIBIGkszzfGvrHdHKtlZkNu46e8F8FP3jKFFw2vs/QGw==" saltValue="zGWbr3dTCfoMreSU2OXJpQ==" spinCount="100000" sheet="1" formatCells="0" selectLockedCells="1"/>
  <mergeCells count="2">
    <mergeCell ref="B1:I1"/>
    <mergeCell ref="C2:I2"/>
  </mergeCells>
  <phoneticPr fontId="2" type="noConversion"/>
  <conditionalFormatting sqref="A4:H36">
    <cfRule type="cellIs" dxfId="15" priority="4" operator="equal">
      <formula>0</formula>
    </cfRule>
  </conditionalFormatting>
  <conditionalFormatting sqref="A1:XFD1 A2:C2 J2:XFD2 C77:XFD80 A77:A94 C81:C86 J81:XFD86 C87:XFD87 F88:XFD92 C93:XFD94">
    <cfRule type="cellIs" dxfId="14" priority="38" operator="equal">
      <formula>0</formula>
    </cfRule>
  </conditionalFormatting>
  <conditionalFormatting sqref="A3:XFD3">
    <cfRule type="cellIs" dxfId="13" priority="20" operator="equal">
      <formula>0</formula>
    </cfRule>
  </conditionalFormatting>
  <conditionalFormatting sqref="A95:XFD96 A97:A105 O97:XFD105 A106:XFD1048576">
    <cfRule type="cellIs" dxfId="12" priority="2" operator="equal">
      <formula>0</formula>
    </cfRule>
  </conditionalFormatting>
  <conditionalFormatting sqref="B77:B79 B81:B94">
    <cfRule type="cellIs" dxfId="11" priority="25" operator="equal">
      <formula>0</formula>
    </cfRule>
  </conditionalFormatting>
  <conditionalFormatting sqref="B98:B105">
    <cfRule type="cellIs" dxfId="10" priority="1" operator="equal">
      <formula>0</formula>
    </cfRule>
  </conditionalFormatting>
  <conditionalFormatting sqref="B37:H37">
    <cfRule type="cellIs" dxfId="9" priority="7" operator="equal">
      <formula>0</formula>
    </cfRule>
  </conditionalFormatting>
  <conditionalFormatting sqref="B39:H39">
    <cfRule type="cellIs" dxfId="8" priority="5" operator="equal">
      <formula>0</formula>
    </cfRule>
  </conditionalFormatting>
  <conditionalFormatting sqref="C88:D92">
    <cfRule type="cellIs" dxfId="7" priority="23" operator="equal">
      <formula>0</formula>
    </cfRule>
  </conditionalFormatting>
  <conditionalFormatting sqref="D81:H81 I81:I82 D82:G82 D83:I86">
    <cfRule type="cellIs" dxfId="6" priority="24" operator="equal">
      <formula>0</formula>
    </cfRule>
  </conditionalFormatting>
  <conditionalFormatting sqref="D36:I36">
    <cfRule type="cellIs" dxfId="5" priority="21" operator="lessThan">
      <formula>0</formula>
    </cfRule>
  </conditionalFormatting>
  <conditionalFormatting sqref="I4:I41">
    <cfRule type="cellIs" dxfId="4" priority="3" operator="equal">
      <formula>0</formula>
    </cfRule>
  </conditionalFormatting>
  <conditionalFormatting sqref="I43:I76">
    <cfRule type="cellIs" dxfId="3" priority="19" operator="equal">
      <formula>0</formula>
    </cfRule>
  </conditionalFormatting>
  <conditionalFormatting sqref="J30:O30">
    <cfRule type="top10" dxfId="2" priority="26" rank="1"/>
    <cfRule type="cellIs" dxfId="1" priority="27" operator="lessThan">
      <formula>0</formula>
    </cfRule>
  </conditionalFormatting>
  <conditionalFormatting sqref="J4:XFD76 A38:H38 A40:H76">
    <cfRule type="cellIs" dxfId="0" priority="9" operator="equal">
      <formula>0</formula>
    </cfRule>
  </conditionalFormatting>
  <pageMargins left="0.7" right="0.32" top="0.28000000000000003" bottom="0.28999999999999998" header="0.2" footer="0.2"/>
  <pageSetup paperSize="9" fitToHeight="0" orientation="portrait"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898BE-3DA6-429B-A254-2BEED3EC977E}">
  <dimension ref="A1:J28"/>
  <sheetViews>
    <sheetView workbookViewId="0">
      <selection activeCell="A2" sqref="A2:A4"/>
    </sheetView>
  </sheetViews>
  <sheetFormatPr defaultRowHeight="15" x14ac:dyDescent="0.25"/>
  <cols>
    <col min="2" max="2" width="74.42578125" customWidth="1"/>
    <col min="3" max="3" width="18.42578125" customWidth="1"/>
    <col min="4" max="4" width="23.5703125" customWidth="1"/>
    <col min="5" max="5" width="20.7109375" customWidth="1"/>
    <col min="6" max="6" width="22.85546875" customWidth="1"/>
    <col min="7" max="7" width="18" customWidth="1"/>
    <col min="8" max="8" width="2.42578125" customWidth="1"/>
    <col min="9" max="9" width="21.28515625" customWidth="1"/>
    <col min="10" max="10" width="3.28515625" customWidth="1"/>
  </cols>
  <sheetData>
    <row r="1" spans="1:10" ht="19.5" thickBot="1" x14ac:dyDescent="0.3">
      <c r="A1" s="528" t="s">
        <v>634</v>
      </c>
      <c r="B1" s="529"/>
      <c r="C1" s="529"/>
      <c r="D1" s="529"/>
      <c r="E1" s="529"/>
      <c r="F1" s="529"/>
      <c r="G1" s="529"/>
      <c r="H1" s="529"/>
      <c r="I1" s="529"/>
      <c r="J1" s="530"/>
    </row>
    <row r="2" spans="1:10" ht="24.75" customHeight="1" x14ac:dyDescent="0.25">
      <c r="A2" s="531" t="s">
        <v>608</v>
      </c>
      <c r="B2" s="534" t="s">
        <v>609</v>
      </c>
      <c r="C2" s="537" t="s">
        <v>610</v>
      </c>
      <c r="D2" s="537"/>
      <c r="E2" s="537" t="s">
        <v>610</v>
      </c>
      <c r="F2" s="537"/>
      <c r="G2" s="538" t="s">
        <v>610</v>
      </c>
      <c r="H2" s="539"/>
      <c r="I2" s="539"/>
      <c r="J2" s="540"/>
    </row>
    <row r="3" spans="1:10" x14ac:dyDescent="0.25">
      <c r="A3" s="532"/>
      <c r="B3" s="535"/>
      <c r="C3" s="451" t="s">
        <v>611</v>
      </c>
      <c r="D3" s="452" t="s">
        <v>612</v>
      </c>
      <c r="E3" s="451" t="s">
        <v>611</v>
      </c>
      <c r="F3" s="452" t="s">
        <v>612</v>
      </c>
      <c r="G3" s="541" t="s">
        <v>611</v>
      </c>
      <c r="H3" s="542"/>
      <c r="I3" s="543" t="s">
        <v>612</v>
      </c>
      <c r="J3" s="544"/>
    </row>
    <row r="4" spans="1:10" ht="39" thickBot="1" x14ac:dyDescent="0.3">
      <c r="A4" s="533"/>
      <c r="B4" s="536"/>
      <c r="C4" s="453" t="s">
        <v>613</v>
      </c>
      <c r="D4" s="454" t="s">
        <v>614</v>
      </c>
      <c r="E4" s="455"/>
      <c r="F4" s="455"/>
      <c r="G4" s="545"/>
      <c r="H4" s="546"/>
      <c r="I4" s="545"/>
      <c r="J4" s="547"/>
    </row>
    <row r="5" spans="1:10" x14ac:dyDescent="0.25">
      <c r="A5" s="456">
        <v>1</v>
      </c>
      <c r="B5" s="548" t="s">
        <v>615</v>
      </c>
      <c r="C5" s="549"/>
      <c r="D5" s="549"/>
      <c r="E5" s="549"/>
      <c r="F5" s="549"/>
      <c r="G5" s="549"/>
      <c r="H5" s="549"/>
      <c r="I5" s="549"/>
      <c r="J5" s="550"/>
    </row>
    <row r="6" spans="1:10" ht="30" x14ac:dyDescent="0.25">
      <c r="A6" s="457" t="s">
        <v>161</v>
      </c>
      <c r="B6" s="458" t="s">
        <v>616</v>
      </c>
      <c r="C6" s="551" t="s">
        <v>617</v>
      </c>
      <c r="D6" s="551"/>
      <c r="E6" s="551" t="s">
        <v>617</v>
      </c>
      <c r="F6" s="551"/>
      <c r="G6" s="552" t="s">
        <v>617</v>
      </c>
      <c r="H6" s="553"/>
      <c r="I6" s="553"/>
      <c r="J6" s="554"/>
    </row>
    <row r="7" spans="1:10" x14ac:dyDescent="0.25">
      <c r="A7" s="459" t="s">
        <v>162</v>
      </c>
      <c r="B7" s="458" t="s">
        <v>618</v>
      </c>
      <c r="C7" s="551" t="s">
        <v>617</v>
      </c>
      <c r="D7" s="551"/>
      <c r="E7" s="551" t="s">
        <v>617</v>
      </c>
      <c r="F7" s="551"/>
      <c r="G7" s="552" t="s">
        <v>617</v>
      </c>
      <c r="H7" s="553"/>
      <c r="I7" s="553"/>
      <c r="J7" s="554"/>
    </row>
    <row r="8" spans="1:10" x14ac:dyDescent="0.25">
      <c r="A8" s="460">
        <v>2</v>
      </c>
      <c r="B8" s="555" t="s">
        <v>619</v>
      </c>
      <c r="C8" s="556"/>
      <c r="D8" s="556"/>
      <c r="E8" s="556"/>
      <c r="F8" s="556"/>
      <c r="G8" s="556"/>
      <c r="H8" s="556"/>
      <c r="I8" s="556"/>
      <c r="J8" s="557"/>
    </row>
    <row r="9" spans="1:10" ht="30" x14ac:dyDescent="0.25">
      <c r="A9" s="459" t="s">
        <v>620</v>
      </c>
      <c r="B9" s="458" t="s">
        <v>621</v>
      </c>
      <c r="C9" s="551" t="s">
        <v>617</v>
      </c>
      <c r="D9" s="551"/>
      <c r="E9" s="551" t="s">
        <v>617</v>
      </c>
      <c r="F9" s="551"/>
      <c r="G9" s="552" t="s">
        <v>617</v>
      </c>
      <c r="H9" s="553"/>
      <c r="I9" s="553"/>
      <c r="J9" s="554"/>
    </row>
    <row r="10" spans="1:10" ht="30" x14ac:dyDescent="0.25">
      <c r="A10" s="457" t="s">
        <v>622</v>
      </c>
      <c r="B10" s="461" t="s">
        <v>623</v>
      </c>
      <c r="C10" s="551" t="s">
        <v>617</v>
      </c>
      <c r="D10" s="551"/>
      <c r="E10" s="551" t="s">
        <v>617</v>
      </c>
      <c r="F10" s="551"/>
      <c r="G10" s="552" t="s">
        <v>617</v>
      </c>
      <c r="H10" s="553"/>
      <c r="I10" s="553"/>
      <c r="J10" s="554"/>
    </row>
    <row r="11" spans="1:10" ht="45" x14ac:dyDescent="0.25">
      <c r="A11" s="459" t="s">
        <v>624</v>
      </c>
      <c r="B11" s="458" t="s">
        <v>625</v>
      </c>
      <c r="C11" s="558" t="s">
        <v>617</v>
      </c>
      <c r="D11" s="558"/>
      <c r="E11" s="551" t="s">
        <v>617</v>
      </c>
      <c r="F11" s="551"/>
      <c r="G11" s="552" t="s">
        <v>617</v>
      </c>
      <c r="H11" s="553"/>
      <c r="I11" s="553"/>
      <c r="J11" s="554"/>
    </row>
    <row r="12" spans="1:10" ht="57" x14ac:dyDescent="0.25">
      <c r="A12" s="460">
        <v>3</v>
      </c>
      <c r="B12" s="462" t="s">
        <v>626</v>
      </c>
      <c r="C12" s="559" t="s">
        <v>627</v>
      </c>
      <c r="D12" s="551"/>
      <c r="E12" s="559" t="s">
        <v>627</v>
      </c>
      <c r="F12" s="551"/>
      <c r="G12" s="560" t="s">
        <v>627</v>
      </c>
      <c r="H12" s="561"/>
      <c r="I12" s="561"/>
      <c r="J12" s="562"/>
    </row>
    <row r="13" spans="1:10" ht="15" customHeight="1" x14ac:dyDescent="0.25">
      <c r="A13" s="460">
        <v>4</v>
      </c>
      <c r="B13" s="463" t="s">
        <v>628</v>
      </c>
      <c r="C13" s="551" t="s">
        <v>629</v>
      </c>
      <c r="D13" s="558"/>
      <c r="E13" s="551" t="s">
        <v>629</v>
      </c>
      <c r="F13" s="558"/>
      <c r="G13" s="552" t="s">
        <v>629</v>
      </c>
      <c r="H13" s="553"/>
      <c r="I13" s="553"/>
      <c r="J13" s="554"/>
    </row>
    <row r="14" spans="1:10" ht="15.75" thickBot="1" x14ac:dyDescent="0.3">
      <c r="A14" s="464">
        <v>5</v>
      </c>
      <c r="B14" s="465" t="s">
        <v>630</v>
      </c>
      <c r="C14" s="566" t="s">
        <v>617</v>
      </c>
      <c r="D14" s="566"/>
      <c r="E14" s="566" t="s">
        <v>617</v>
      </c>
      <c r="F14" s="566"/>
      <c r="G14" s="567" t="s">
        <v>617</v>
      </c>
      <c r="H14" s="568"/>
      <c r="I14" s="568"/>
      <c r="J14" s="569"/>
    </row>
    <row r="15" spans="1:10" ht="234" customHeight="1" x14ac:dyDescent="0.25">
      <c r="A15" s="570" t="s">
        <v>631</v>
      </c>
      <c r="B15" s="571"/>
      <c r="C15" s="571"/>
      <c r="D15" s="571"/>
      <c r="E15" s="571"/>
      <c r="F15" s="571"/>
      <c r="G15" s="571"/>
      <c r="H15" s="571"/>
      <c r="I15" s="571"/>
      <c r="J15" s="572"/>
    </row>
    <row r="16" spans="1:10" ht="24" customHeight="1" x14ac:dyDescent="0.25">
      <c r="A16" s="573"/>
      <c r="B16" s="574"/>
      <c r="C16" s="574"/>
      <c r="D16" s="574"/>
      <c r="E16" s="574"/>
      <c r="F16" s="574"/>
      <c r="G16" s="574"/>
      <c r="H16" s="574"/>
      <c r="I16" s="574"/>
      <c r="J16" s="575"/>
    </row>
    <row r="17" spans="1:10" x14ac:dyDescent="0.25">
      <c r="A17" s="576"/>
      <c r="B17" s="577"/>
      <c r="C17" s="577"/>
      <c r="D17" s="577"/>
      <c r="E17" s="577"/>
      <c r="F17" s="577"/>
      <c r="G17" s="577"/>
      <c r="H17" s="577"/>
      <c r="I17" s="577"/>
      <c r="J17" s="578"/>
    </row>
    <row r="18" spans="1:10" x14ac:dyDescent="0.25">
      <c r="A18" s="579" t="s">
        <v>632</v>
      </c>
      <c r="B18" s="580"/>
      <c r="C18" s="580"/>
      <c r="D18" s="580"/>
      <c r="E18" s="580"/>
      <c r="F18" s="580"/>
      <c r="G18" s="580"/>
      <c r="H18" s="580"/>
      <c r="I18" s="580"/>
      <c r="J18" s="581"/>
    </row>
    <row r="19" spans="1:10" x14ac:dyDescent="0.25">
      <c r="A19" s="582"/>
      <c r="B19" s="583"/>
      <c r="C19" s="583"/>
      <c r="D19" s="583"/>
      <c r="E19" s="583"/>
      <c r="F19" s="583"/>
      <c r="G19" s="583"/>
      <c r="H19" s="583"/>
      <c r="I19" s="583"/>
      <c r="J19" s="584"/>
    </row>
    <row r="20" spans="1:10" ht="15.75" thickBot="1" x14ac:dyDescent="0.3">
      <c r="A20" s="563" t="s">
        <v>633</v>
      </c>
      <c r="B20" s="564"/>
      <c r="C20" s="564"/>
      <c r="D20" s="564"/>
      <c r="E20" s="564"/>
      <c r="F20" s="564"/>
      <c r="G20" s="564"/>
      <c r="H20" s="564"/>
      <c r="I20" s="564"/>
      <c r="J20" s="565"/>
    </row>
    <row r="24" spans="1:10" x14ac:dyDescent="0.25">
      <c r="A24" s="466"/>
      <c r="B24" s="467"/>
      <c r="C24" s="468"/>
      <c r="D24" s="468"/>
      <c r="E24" s="468"/>
      <c r="F24" s="468"/>
      <c r="G24" s="469"/>
      <c r="H24" s="469"/>
    </row>
    <row r="25" spans="1:10" x14ac:dyDescent="0.25">
      <c r="A25" s="470"/>
      <c r="B25" s="471"/>
      <c r="C25" s="468"/>
      <c r="D25" s="468"/>
      <c r="E25" s="468"/>
      <c r="F25" s="468"/>
      <c r="G25" s="469"/>
      <c r="H25" s="469"/>
    </row>
    <row r="26" spans="1:10" x14ac:dyDescent="0.25">
      <c r="B26" s="472"/>
      <c r="C26" s="473"/>
      <c r="D26" s="473"/>
      <c r="E26" s="473"/>
      <c r="F26" s="473"/>
      <c r="G26" s="469"/>
      <c r="H26" s="469"/>
    </row>
    <row r="27" spans="1:10" x14ac:dyDescent="0.25">
      <c r="B27" s="474"/>
      <c r="C27" s="473"/>
      <c r="D27" s="473"/>
      <c r="E27" s="473"/>
      <c r="F27" s="473"/>
      <c r="G27" s="469"/>
      <c r="H27" s="469"/>
    </row>
    <row r="28" spans="1:10" x14ac:dyDescent="0.25">
      <c r="B28" s="475"/>
      <c r="C28" s="473"/>
      <c r="D28" s="473"/>
      <c r="E28" s="473"/>
      <c r="F28" s="473"/>
      <c r="G28" s="469"/>
      <c r="H28" s="469"/>
    </row>
  </sheetData>
  <mergeCells count="42">
    <mergeCell ref="A20:J20"/>
    <mergeCell ref="C13:D13"/>
    <mergeCell ref="E13:F13"/>
    <mergeCell ref="G13:J13"/>
    <mergeCell ref="C14:D14"/>
    <mergeCell ref="E14:F14"/>
    <mergeCell ref="G14:J14"/>
    <mergeCell ref="A15:J15"/>
    <mergeCell ref="A16:J16"/>
    <mergeCell ref="A17:J17"/>
    <mergeCell ref="A18:J18"/>
    <mergeCell ref="A19:J19"/>
    <mergeCell ref="C11:D11"/>
    <mergeCell ref="E11:F11"/>
    <mergeCell ref="G11:J11"/>
    <mergeCell ref="C12:D12"/>
    <mergeCell ref="E12:F12"/>
    <mergeCell ref="G12:J12"/>
    <mergeCell ref="B8:J8"/>
    <mergeCell ref="C9:D9"/>
    <mergeCell ref="E9:F9"/>
    <mergeCell ref="G9:J9"/>
    <mergeCell ref="C10:D10"/>
    <mergeCell ref="E10:F10"/>
    <mergeCell ref="G10:J10"/>
    <mergeCell ref="B5:J5"/>
    <mergeCell ref="C6:D6"/>
    <mergeCell ref="E6:F6"/>
    <mergeCell ref="G6:J6"/>
    <mergeCell ref="C7:D7"/>
    <mergeCell ref="E7:F7"/>
    <mergeCell ref="G7:J7"/>
    <mergeCell ref="A1:J1"/>
    <mergeCell ref="A2:A4"/>
    <mergeCell ref="B2:B4"/>
    <mergeCell ref="C2:D2"/>
    <mergeCell ref="E2:F2"/>
    <mergeCell ref="G2:J2"/>
    <mergeCell ref="G3:H3"/>
    <mergeCell ref="I3:J3"/>
    <mergeCell ref="G4:H4"/>
    <mergeCell ref="I4:J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zOGI3MmVkNy1mYmQzLTRiZDctYjdmOS1kYzQ0ODExOTk1MTYiIG9yaWdpbj0idXNlclNlbGVjdGVkIj48ZWxlbWVudCB1aWQ9Ijg5ZjkzMzVhLTI2MjgtNGNjZC1hMWZjLTE2NDhjYjEwNmEyMCIgdmFsdWU9IiIgeG1sbnM9Imh0dHA6Ly93d3cuYm9sZG9uamFtZXMuY29tLzIwMDgvMDEvc2llL2ludGVybmFsL2xhYmVsIiAvPjwvc2lzbD48VXNlck5hbWU+T0RBXG5pbmEucG90aW5nYTwvVXNlck5hbWU+PERhdGVUaW1lPjI1LjAyLjIwMjUgMTM6MDY6NTc8L0RhdGVUaW1lPjxMYWJlbFN0cmluZz5QdWJsaWM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38b72ed7-fbd3-4bd7-b7f9-dc4481199516" origin="userSelected">
  <element uid="89f9335a-2628-4ccd-a1fc-1648cb106a20" value=""/>
</sisl>
</file>

<file path=customXml/itemProps1.xml><?xml version="1.0" encoding="utf-8"?>
<ds:datastoreItem xmlns:ds="http://schemas.openxmlformats.org/officeDocument/2006/customXml" ds:itemID="{C3B96D7C-7B13-4028-8389-F1C74E4117C9}">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10A8ECBE-3186-4E52-8ADB-371759B5C99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Situatii finan.-prescurtate</vt:lpstr>
      <vt:lpstr>Indicatori-prescurtate </vt:lpstr>
      <vt:lpstr>Situatii finan.-simple+complete</vt:lpstr>
      <vt:lpstr>Indicatori - simple+complete </vt:lpstr>
      <vt:lpstr>Articole de investiție</vt:lpstr>
      <vt:lpstr>Prognoza veniturilor</vt:lpstr>
      <vt:lpstr>Prognoza indicatori economici</vt:lpstr>
      <vt:lpstr>Fisa de verificare achiziții</vt:lpstr>
      <vt:lpstr>'Indicatori - simple+complete '!Print_Area</vt:lpstr>
      <vt:lpstr>'Indicatori-prescurtate '!Print_Area</vt:lpstr>
      <vt:lpstr>'Prognoza indicatori economici'!Print_Area</vt:lpstr>
      <vt:lpstr>'Indicatori - simple+complete '!Print_Titles</vt:lpstr>
      <vt:lpstr>'Indicatori-prescurtate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POTÎNGA</dc:creator>
  <cp:lastModifiedBy>Olga MINENCOV</cp:lastModifiedBy>
  <cp:lastPrinted>2024-03-14T16:27:46Z</cp:lastPrinted>
  <dcterms:created xsi:type="dcterms:W3CDTF">2022-06-08T12:47:04Z</dcterms:created>
  <dcterms:modified xsi:type="dcterms:W3CDTF">2025-07-01T06:04:42Z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95c8aa8f-24b5-4c35-8f2a-56f7191823c1</vt:lpwstr>
  </property>
  <property fmtid="{D5CDD505-2E9C-101B-9397-08002B2CF9AE}" pid="3" name="bjSaver">
    <vt:lpwstr>RSWIx7KSFYrmW/AdT9MtD7aTvtZtFtcY</vt:lpwstr>
  </property>
  <property fmtid="{D5CDD505-2E9C-101B-9397-08002B2CF9AE}" pid="4" name="bjDocumentLabelXML">
    <vt:lpwstr>&lt;?xml version="1.0" encoding="us-ascii"?&gt;&lt;sisl xmlns:xsd="http://www.w3.org/2001/XMLSchema" xmlns:xsi="http://www.w3.org/2001/XMLSchema-instance" sislVersion="0" policy="38b72ed7-fbd3-4bd7-b7f9-dc4481199516" origin="userSelected" xmlns="http://www.boldonj</vt:lpwstr>
  </property>
  <property fmtid="{D5CDD505-2E9C-101B-9397-08002B2CF9AE}" pid="5" name="bjDocumentLabelXML-0">
    <vt:lpwstr>ames.com/2008/01/sie/internal/label"&gt;&lt;element uid="89f9335a-2628-4ccd-a1fc-1648cb106a20" value="" /&gt;&lt;/sisl&gt;</vt:lpwstr>
  </property>
  <property fmtid="{D5CDD505-2E9C-101B-9397-08002B2CF9AE}" pid="6" name="bjDocumentSecurityLabel">
    <vt:lpwstr>Public</vt:lpwstr>
  </property>
  <property fmtid="{D5CDD505-2E9C-101B-9397-08002B2CF9AE}" pid="7" name="Hidden Author">
    <vt:lpwstr>Nina POTÎNGA</vt:lpwstr>
  </property>
  <property fmtid="{D5CDD505-2E9C-101B-9397-08002B2CF9AE}" pid="8" name="bjClsUserRVM">
    <vt:lpwstr>[]</vt:lpwstr>
  </property>
  <property fmtid="{D5CDD505-2E9C-101B-9397-08002B2CF9AE}" pid="9" name="bjLabelHistoryID">
    <vt:lpwstr>{C3B96D7C-7B13-4028-8389-F1C74E4117C9}</vt:lpwstr>
  </property>
  <property fmtid="{D5CDD505-2E9C-101B-9397-08002B2CF9AE}" pid="10" name="bjRightHeaderLabel-first">
    <vt:lpwstr>&amp;"Times New Roman,Regular"&amp;12&amp;K00FF00Public</vt:lpwstr>
  </property>
  <property fmtid="{D5CDD505-2E9C-101B-9397-08002B2CF9AE}" pid="11" name="bjRightHeaderLabel-even">
    <vt:lpwstr>&amp;"Times New Roman,Regular"&amp;12&amp;K00FF00Public</vt:lpwstr>
  </property>
  <property fmtid="{D5CDD505-2E9C-101B-9397-08002B2CF9AE}" pid="12" name="bjRightHeaderLabel">
    <vt:lpwstr>&amp;"Times New Roman,Regular"&amp;12&amp;K00FF00Public</vt:lpwstr>
  </property>
</Properties>
</file>